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vanas\Desktop\СНТ ЛЕСНОЕ\23.01.25\"/>
    </mc:Choice>
  </mc:AlternateContent>
  <xr:revisionPtr revIDLastSave="0" documentId="13_ncr:1_{E504A658-B039-46AB-A198-FEF636865FF4}" xr6:coauthVersionLast="37" xr6:coauthVersionMax="37" xr10:uidLastSave="{00000000-0000-0000-0000-000000000000}"/>
  <bookViews>
    <workbookView xWindow="135" yWindow="570" windowWidth="22710" windowHeight="9465" xr2:uid="{00000000-000D-0000-FFFF-FFFF00000000}"/>
  </bookViews>
  <sheets>
    <sheet name="смета -600 р." sheetId="2" r:id="rId1"/>
    <sheet name="зплата" sheetId="3" r:id="rId2"/>
    <sheet name="ремонт дорог " sheetId="4" r:id="rId3"/>
    <sheet name="смета -800 р. (2)" sheetId="5" r:id="rId4"/>
    <sheet name="смета -1000 р. (3)" sheetId="6" r:id="rId5"/>
  </sheets>
  <calcPr calcId="179021"/>
</workbook>
</file>

<file path=xl/calcChain.xml><?xml version="1.0" encoding="utf-8"?>
<calcChain xmlns="http://schemas.openxmlformats.org/spreadsheetml/2006/main">
  <c r="B28" i="6" l="1"/>
  <c r="B19" i="6"/>
  <c r="B24" i="6" s="1"/>
  <c r="B28" i="5"/>
  <c r="C28" i="5" s="1"/>
  <c r="B19" i="5"/>
  <c r="B52" i="6"/>
  <c r="B51" i="6"/>
  <c r="B43" i="6"/>
  <c r="C29" i="6"/>
  <c r="C28" i="6"/>
  <c r="C27" i="6"/>
  <c r="B27" i="6"/>
  <c r="C24" i="6"/>
  <c r="B13" i="6"/>
  <c r="B52" i="5"/>
  <c r="B51" i="5"/>
  <c r="B43" i="5"/>
  <c r="C29" i="5"/>
  <c r="C27" i="5"/>
  <c r="B27" i="5"/>
  <c r="C24" i="5"/>
  <c r="B24" i="5"/>
  <c r="B13" i="5"/>
  <c r="B51" i="2"/>
  <c r="F6" i="3"/>
  <c r="F7" i="3"/>
  <c r="F5" i="3"/>
  <c r="C27" i="2"/>
  <c r="B27" i="2"/>
  <c r="C31" i="6" l="1"/>
  <c r="C31" i="5"/>
  <c r="B31" i="6"/>
  <c r="B33" i="6" s="1"/>
  <c r="C33" i="6"/>
  <c r="B31" i="5"/>
  <c r="B33" i="5" s="1"/>
  <c r="C33" i="5"/>
  <c r="B41" i="6" l="1"/>
  <c r="B41" i="5"/>
  <c r="E14" i="4" l="1"/>
  <c r="E13" i="4"/>
  <c r="E12" i="4"/>
  <c r="E11" i="4"/>
  <c r="E10" i="4"/>
  <c r="E9" i="4"/>
  <c r="E8" i="4"/>
  <c r="E7" i="4"/>
  <c r="E6" i="4"/>
  <c r="E5" i="4"/>
  <c r="E4" i="4"/>
  <c r="E3" i="4"/>
  <c r="B11" i="3"/>
  <c r="D10" i="3"/>
  <c r="D7" i="3"/>
  <c r="E6" i="3"/>
  <c r="D6" i="3"/>
  <c r="E5" i="3"/>
  <c r="D5" i="3"/>
  <c r="B4" i="3"/>
  <c r="B8" i="3" s="1"/>
  <c r="D8" i="3" s="1"/>
  <c r="B52" i="2"/>
  <c r="C29" i="2"/>
  <c r="B28" i="2"/>
  <c r="B43" i="2"/>
  <c r="B19" i="2"/>
  <c r="B13" i="2"/>
  <c r="D11" i="3" l="1"/>
  <c r="B53" i="2" s="1"/>
  <c r="B53" i="5"/>
  <c r="B53" i="6"/>
  <c r="B31" i="2"/>
  <c r="C28" i="2"/>
  <c r="E4" i="3"/>
  <c r="E9" i="3" s="1"/>
  <c r="E15" i="4"/>
  <c r="D4" i="3"/>
  <c r="D9" i="3" s="1"/>
  <c r="C31" i="2"/>
  <c r="C24" i="2"/>
  <c r="B24" i="2"/>
  <c r="B9" i="3"/>
  <c r="B50" i="2" l="1"/>
  <c r="B55" i="2" s="1"/>
  <c r="B50" i="6"/>
  <c r="B55" i="6" s="1"/>
  <c r="B50" i="5"/>
  <c r="B55" i="5" s="1"/>
  <c r="B38" i="6"/>
  <c r="B38" i="5"/>
  <c r="B38" i="2"/>
  <c r="B33" i="2"/>
  <c r="C33" i="2"/>
  <c r="B41" i="2" s="1"/>
  <c r="B37" i="2"/>
  <c r="B37" i="6"/>
  <c r="B46" i="6" s="1"/>
  <c r="B56" i="6" s="1"/>
  <c r="B37" i="5"/>
  <c r="B46" i="5" s="1"/>
  <c r="B56" i="5" s="1"/>
  <c r="B46" i="2" l="1"/>
  <c r="B56" i="2" s="1"/>
  <c r="B57" i="6"/>
  <c r="B60" i="6"/>
  <c r="C60" i="6"/>
  <c r="B57" i="5"/>
  <c r="B60" i="5"/>
  <c r="C60" i="5"/>
  <c r="C60" i="2"/>
  <c r="B57" i="2"/>
  <c r="B60" i="2"/>
</calcChain>
</file>

<file path=xl/sharedStrings.xml><?xml version="1.0" encoding="utf-8"?>
<sst xmlns="http://schemas.openxmlformats.org/spreadsheetml/2006/main" count="189" uniqueCount="91">
  <si>
    <t>Утверждена на общем собрании членов</t>
  </si>
  <si>
    <t>(собрании уполномоченных) СНТ «Лесное»</t>
  </si>
  <si>
    <t>М.П.</t>
  </si>
  <si>
    <t>ПРОЕКТ</t>
  </si>
  <si>
    <t>Поступления за минусом неуплаты</t>
  </si>
  <si>
    <t>Поступления по видам обязательных платежей (руб.)</t>
  </si>
  <si>
    <t>площадь, занимаемая земельными участками членами СНТ</t>
  </si>
  <si>
    <t>площадь, занимаемая земельными участками для расчетов всего</t>
  </si>
  <si>
    <t>Итого площадь СНТ для расчетов</t>
  </si>
  <si>
    <t>Раздел 1. Членские взносы, вступительные взносы</t>
  </si>
  <si>
    <t>2. Задолженность по ФОТ</t>
  </si>
  <si>
    <t>5. долг плата потребленную эл/энергию</t>
  </si>
  <si>
    <t xml:space="preserve">6. Прочие доходы ( % за просрочку уплаты взносов)/ - 90% неуплаты  </t>
  </si>
  <si>
    <t>Итого доходов по разделу 1: __________________________________</t>
  </si>
  <si>
    <t>Раздел 2. Целевые поступления на содержание инфраструктуры и территории</t>
  </si>
  <si>
    <t>7. Долги за прошлые периоды (3 года) по оплате за пользование объектами инфраструктуры/ - 65% неуплаты</t>
  </si>
  <si>
    <t xml:space="preserve">9. Прочие доходы (в т.ч. возврат от Коклюхиной и взыскание по выигранным искам, возмещение судебных расходов, госпошлины) </t>
  </si>
  <si>
    <t>Итого доходов по разделу 2: ________________________________________</t>
  </si>
  <si>
    <t>ВСЕГО поступлений (сумма разделов 1,2): _______________________________</t>
  </si>
  <si>
    <t>Формирование эксплуатационного фонда (расходы СНТ)</t>
  </si>
  <si>
    <t>Раздел 4. Расходы по хозяйственной деятельности</t>
  </si>
  <si>
    <t>1. Фонд оплаты по трудовым договорам работников (т.ч. проезд), с учетом страховых взносов</t>
  </si>
  <si>
    <t>2. Компенсация за использование личного автомобиля и иного имущества</t>
  </si>
  <si>
    <t xml:space="preserve">3. Оплата по гражданско-правовым договорам( в том числе юридические услуги) </t>
  </si>
  <si>
    <t xml:space="preserve">4. Организационные расходы (канцелярские, связь, программное обеспечение, проведение собраний) </t>
  </si>
  <si>
    <t>5. Банковские расходы (комиссия по электронным платежам)</t>
  </si>
  <si>
    <t>6. Налог на землю</t>
  </si>
  <si>
    <t>7. Налог по УСН</t>
  </si>
  <si>
    <t xml:space="preserve">8. Резервный фонд на непредвиденные расходы (в т.ч. штрафы, пени, судебные издержки, др.) </t>
  </si>
  <si>
    <t xml:space="preserve">Итого расходов по разделу 4: </t>
  </si>
  <si>
    <t>Радел 5. Целевые расходы на содержание инфраструктуры</t>
  </si>
  <si>
    <t>и территории</t>
  </si>
  <si>
    <t xml:space="preserve">9. Ремонт и содержание дорог </t>
  </si>
  <si>
    <t>11. Расходы на содержание имущества (расходы по содержанию сторожки: электроэнергия 240 Квт, тариф 4-53 руб., расходы по транспортировке эл/энергии с учетом фактических потерь 3,6%.)</t>
  </si>
  <si>
    <t xml:space="preserve">12. Уборка территории </t>
  </si>
  <si>
    <t xml:space="preserve">Итого расходов по разделу 5: </t>
  </si>
  <si>
    <t>Всего расходов</t>
  </si>
  <si>
    <t xml:space="preserve">В том числе На человека расходы из расчета на 1 сотку </t>
  </si>
  <si>
    <t>Разница между доходами и расходами +профицит/ - дефицит</t>
  </si>
  <si>
    <t>из расчета 600 руб. за сотку</t>
  </si>
  <si>
    <t>Приложение к смете 1</t>
  </si>
  <si>
    <t>Фонд оплаты труда СНТ</t>
  </si>
  <si>
    <t>в м-ц</t>
  </si>
  <si>
    <t>компенсация за использование личного автомобиля</t>
  </si>
  <si>
    <t>з/плата за год</t>
  </si>
  <si>
    <t>компенсация за год</t>
  </si>
  <si>
    <t>Итого в м-ц</t>
  </si>
  <si>
    <t>з/плата всего, с т.ч.</t>
  </si>
  <si>
    <t>председатель</t>
  </si>
  <si>
    <t>бухгалтер</t>
  </si>
  <si>
    <t>Администратор сайта</t>
  </si>
  <si>
    <t>Страховые взносы</t>
  </si>
  <si>
    <t>Итого</t>
  </si>
  <si>
    <t>Потребность в ремонте дорог СНТ "Лесное"</t>
  </si>
  <si>
    <t>1 вариант</t>
  </si>
  <si>
    <t>кол-во машин</t>
  </si>
  <si>
    <t>стоимость работ по расчистке</t>
  </si>
  <si>
    <t>стоимость подсыпки</t>
  </si>
  <si>
    <t>ул. Лесная</t>
  </si>
  <si>
    <t>пер. Лесной</t>
  </si>
  <si>
    <t>пер. Болотный</t>
  </si>
  <si>
    <t>ул. Центральная</t>
  </si>
  <si>
    <t>пер. Грушевый</t>
  </si>
  <si>
    <t>пер. Зеленый</t>
  </si>
  <si>
    <t>пер. Солнечный</t>
  </si>
  <si>
    <t>пер. Яблочный</t>
  </si>
  <si>
    <t>ул. Садовая</t>
  </si>
  <si>
    <t>пер. Садовый</t>
  </si>
  <si>
    <t>пер. Земляничный</t>
  </si>
  <si>
    <t>Дубки</t>
  </si>
  <si>
    <t>уборщик территории по трудовому договору работа 4 раза в месяц</t>
  </si>
  <si>
    <t xml:space="preserve">Приходно-расходная смета СНТ «Лесное» на 2025 год </t>
  </si>
  <si>
    <t>Протокол № б/н от «13» октября 2024 года</t>
  </si>
  <si>
    <t xml:space="preserve">1. Остаток средств на 01.01.2025 г. </t>
  </si>
  <si>
    <t>2. Долги по членским взносам за прошлые периоды (на 01.01.2025)</t>
  </si>
  <si>
    <t>3. Долг по дополнительному взносу на капитальный ремонт дорог (2000 руб.) за 2019 г. на 01.01.2025 г. Взыскано по суду</t>
  </si>
  <si>
    <t>4. Членские взносы за 2025 г. 600 руб.</t>
  </si>
  <si>
    <t>8. Плата за пользование объектами  инфраструктуры  индивидуальными садоводами СНТ на 2025 г. - 28% неуплаты</t>
  </si>
  <si>
    <t>цена за одну машину асф. Крошка</t>
  </si>
  <si>
    <t>асфальтная крошка от 25000 руб. за 30 тонн</t>
  </si>
  <si>
    <t>perevalka-39</t>
  </si>
  <si>
    <t xml:space="preserve">Адрес: г. Калининград, ул. Партизана Железняка, д. 3 </t>
  </si>
  <si>
    <t xml:space="preserve">миниэкскаватор аренда 3300 руб. в час </t>
  </si>
  <si>
    <t>на одну  машину время работы 3 часа</t>
  </si>
  <si>
    <t>10. Вывоз мусора 8,333334 куб.м (4,2 куб. м*3(контейнера))*821,74 руб. до 30.06.202 с 01.07.2025 - 1150,44 руб.</t>
  </si>
  <si>
    <t>из расчета 800 руб. за сотку</t>
  </si>
  <si>
    <t>4. Членские взносы за 2025 г. 800 руб.</t>
  </si>
  <si>
    <t>из расчета 1000 руб. за сотку</t>
  </si>
  <si>
    <t>4. Членские взносы за 2025 г. 1000 руб.</t>
  </si>
  <si>
    <t>Председатель собрания Игонин А.Ю. (                                           )</t>
  </si>
  <si>
    <t>Секретарь собрания Колонтаевская Е.В. (             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</si>
</sst>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4" fillId="0" borderId="0" xfId="0" applyNumberFormat="1" applyFont="1"/>
    <xf numFmtId="4" fontId="4" fillId="0" borderId="0" xfId="0" applyNumberFormat="1" applyFont="1"/>
    <xf numFmtId="0" fontId="5" fillId="0" borderId="0" xfId="0" applyNumberFormat="1" applyFont="1" applyAlignment="1">
      <alignment horizontal="right"/>
    </xf>
    <xf numFmtId="0" fontId="4" fillId="0" borderId="4" xfId="0" applyNumberFormat="1" applyFont="1" applyBorder="1"/>
    <xf numFmtId="4" fontId="4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4" fillId="0" borderId="4" xfId="0" applyNumberFormat="1" applyFont="1" applyBorder="1"/>
    <xf numFmtId="4" fontId="3" fillId="0" borderId="4" xfId="0" applyNumberFormat="1" applyFont="1" applyBorder="1"/>
    <xf numFmtId="0" fontId="6" fillId="0" borderId="4" xfId="0" applyNumberFormat="1" applyFont="1" applyBorder="1"/>
    <xf numFmtId="4" fontId="6" fillId="0" borderId="4" xfId="0" applyNumberFormat="1" applyFont="1" applyBorder="1"/>
    <xf numFmtId="0" fontId="4" fillId="0" borderId="4" xfId="0" applyNumberFormat="1" applyFont="1" applyBorder="1" applyAlignment="1">
      <alignment wrapText="1"/>
    </xf>
    <xf numFmtId="0" fontId="7" fillId="0" borderId="0" xfId="0" applyNumberFormat="1" applyFont="1"/>
    <xf numFmtId="4" fontId="8" fillId="0" borderId="4" xfId="0" applyNumberFormat="1" applyFont="1" applyBorder="1"/>
    <xf numFmtId="0" fontId="2" fillId="0" borderId="0" xfId="0" applyNumberFormat="1" applyFont="1" applyAlignment="1">
      <alignment vertical="top"/>
    </xf>
    <xf numFmtId="0" fontId="4" fillId="0" borderId="4" xfId="0" applyNumberFormat="1" applyFont="1" applyBorder="1" applyAlignment="1">
      <alignment vertical="top" wrapText="1"/>
    </xf>
    <xf numFmtId="4" fontId="4" fillId="0" borderId="4" xfId="0" applyNumberFormat="1" applyFont="1" applyBorder="1" applyAlignment="1">
      <alignment vertical="top"/>
    </xf>
    <xf numFmtId="4" fontId="3" fillId="0" borderId="4" xfId="0" applyNumberFormat="1" applyFont="1" applyBorder="1" applyAlignment="1">
      <alignment vertical="top"/>
    </xf>
    <xf numFmtId="0" fontId="6" fillId="0" borderId="4" xfId="0" applyNumberFormat="1" applyFont="1" applyBorder="1" applyAlignment="1">
      <alignment wrapText="1"/>
    </xf>
    <xf numFmtId="0" fontId="3" fillId="0" borderId="0" xfId="0" applyNumberFormat="1" applyFont="1"/>
    <xf numFmtId="2" fontId="4" fillId="0" borderId="0" xfId="0" applyNumberFormat="1" applyFont="1"/>
    <xf numFmtId="0" fontId="4" fillId="0" borderId="4" xfId="0" applyNumberFormat="1" applyFont="1" applyBorder="1" applyAlignment="1">
      <alignment vertical="center" wrapText="1"/>
    </xf>
    <xf numFmtId="2" fontId="4" fillId="0" borderId="4" xfId="0" applyNumberFormat="1" applyFont="1" applyBorder="1"/>
    <xf numFmtId="0" fontId="3" fillId="0" borderId="4" xfId="0" applyNumberFormat="1" applyFont="1" applyBorder="1" applyAlignment="1">
      <alignment vertical="top" wrapText="1"/>
    </xf>
    <xf numFmtId="2" fontId="9" fillId="0" borderId="4" xfId="0" applyNumberFormat="1" applyFont="1" applyBorder="1"/>
    <xf numFmtId="0" fontId="9" fillId="0" borderId="0" xfId="0" applyNumberFormat="1" applyFont="1"/>
    <xf numFmtId="0" fontId="4" fillId="0" borderId="4" xfId="0" applyNumberFormat="1" applyFont="1" applyBorder="1" applyAlignment="1">
      <alignment vertical="center"/>
    </xf>
    <xf numFmtId="0" fontId="3" fillId="0" borderId="4" xfId="0" applyNumberFormat="1" applyFont="1" applyBorder="1"/>
    <xf numFmtId="2" fontId="2" fillId="0" borderId="0" xfId="0" applyNumberFormat="1" applyFont="1"/>
    <xf numFmtId="0" fontId="2" fillId="0" borderId="4" xfId="0" applyNumberFormat="1" applyFont="1" applyBorder="1"/>
    <xf numFmtId="0" fontId="2" fillId="0" borderId="4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1" fillId="0" borderId="0" xfId="0" applyNumberFormat="1" applyFont="1"/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workbookViewId="0">
      <selection activeCell="A4" sqref="A4:A5"/>
    </sheetView>
  </sheetViews>
  <sheetFormatPr defaultColWidth="9.140625" defaultRowHeight="15.75" x14ac:dyDescent="0.25"/>
  <cols>
    <col min="1" max="1" width="73.7109375" customWidth="1"/>
    <col min="2" max="2" width="22.28515625" style="1" customWidth="1"/>
    <col min="3" max="3" width="24.42578125" style="2" customWidth="1"/>
    <col min="4" max="4" width="9" bestFit="1" customWidth="1"/>
  </cols>
  <sheetData>
    <row r="1" spans="1:3" x14ac:dyDescent="0.25">
      <c r="A1" s="3" t="s">
        <v>0</v>
      </c>
      <c r="B1" s="4"/>
    </row>
    <row r="2" spans="1:3" x14ac:dyDescent="0.25">
      <c r="A2" s="3" t="s">
        <v>1</v>
      </c>
      <c r="B2" s="4"/>
    </row>
    <row r="3" spans="1:3" x14ac:dyDescent="0.25">
      <c r="A3" s="3" t="s">
        <v>72</v>
      </c>
      <c r="B3" s="4"/>
    </row>
    <row r="4" spans="1:3" x14ac:dyDescent="0.25">
      <c r="A4" s="3" t="s">
        <v>89</v>
      </c>
      <c r="B4" s="4"/>
    </row>
    <row r="5" spans="1:3" x14ac:dyDescent="0.25">
      <c r="A5" s="3" t="s">
        <v>90</v>
      </c>
      <c r="B5" s="4"/>
    </row>
    <row r="6" spans="1:3" x14ac:dyDescent="0.25">
      <c r="A6" s="3" t="s">
        <v>2</v>
      </c>
      <c r="B6" s="4"/>
    </row>
    <row r="7" spans="1:3" x14ac:dyDescent="0.25">
      <c r="A7" s="5" t="s">
        <v>3</v>
      </c>
      <c r="B7" s="4"/>
    </row>
    <row r="8" spans="1:3" x14ac:dyDescent="0.25">
      <c r="A8" s="35" t="s">
        <v>71</v>
      </c>
      <c r="B8" s="36"/>
      <c r="C8" s="37"/>
    </row>
    <row r="9" spans="1:3" ht="31.5" x14ac:dyDescent="0.25">
      <c r="A9" s="6"/>
      <c r="B9" s="7" t="s">
        <v>39</v>
      </c>
      <c r="C9" s="8" t="s">
        <v>4</v>
      </c>
    </row>
    <row r="10" spans="1:3" x14ac:dyDescent="0.25">
      <c r="A10" s="6" t="s">
        <v>5</v>
      </c>
      <c r="B10" s="9"/>
      <c r="C10" s="10"/>
    </row>
    <row r="11" spans="1:3" x14ac:dyDescent="0.25">
      <c r="A11" s="6" t="s">
        <v>6</v>
      </c>
      <c r="B11" s="9">
        <v>62262</v>
      </c>
      <c r="C11" s="9"/>
    </row>
    <row r="12" spans="1:3" x14ac:dyDescent="0.25">
      <c r="A12" s="6" t="s">
        <v>7</v>
      </c>
      <c r="B12" s="9">
        <v>69570</v>
      </c>
      <c r="C12" s="9"/>
    </row>
    <row r="13" spans="1:3" x14ac:dyDescent="0.25">
      <c r="A13" s="11" t="s">
        <v>8</v>
      </c>
      <c r="B13" s="12">
        <f>SUM(B11:B12)</f>
        <v>131832</v>
      </c>
      <c r="C13" s="12"/>
    </row>
    <row r="14" spans="1:3" x14ac:dyDescent="0.25">
      <c r="A14" s="6" t="s">
        <v>9</v>
      </c>
      <c r="B14" s="9"/>
      <c r="C14" s="8"/>
    </row>
    <row r="15" spans="1:3" x14ac:dyDescent="0.25">
      <c r="A15" s="6" t="s">
        <v>73</v>
      </c>
      <c r="B15" s="9">
        <v>0</v>
      </c>
      <c r="C15" s="9"/>
    </row>
    <row r="16" spans="1:3" x14ac:dyDescent="0.25">
      <c r="A16" s="6" t="s">
        <v>10</v>
      </c>
      <c r="B16" s="9">
        <v>0</v>
      </c>
      <c r="C16" s="9"/>
    </row>
    <row r="17" spans="1:3" x14ac:dyDescent="0.25">
      <c r="A17" s="13" t="s">
        <v>74</v>
      </c>
      <c r="B17" s="9">
        <v>17772.310000000001</v>
      </c>
      <c r="C17" s="9">
        <v>0</v>
      </c>
    </row>
    <row r="18" spans="1:3" ht="31.5" x14ac:dyDescent="0.25">
      <c r="A18" s="13" t="s">
        <v>75</v>
      </c>
      <c r="B18" s="9">
        <v>6000</v>
      </c>
      <c r="C18" s="9">
        <v>0</v>
      </c>
    </row>
    <row r="19" spans="1:3" x14ac:dyDescent="0.25">
      <c r="A19" s="6" t="s">
        <v>76</v>
      </c>
      <c r="B19" s="9">
        <f>SUM(B11*600/100)</f>
        <v>373572</v>
      </c>
      <c r="C19" s="10">
        <v>0</v>
      </c>
    </row>
    <row r="20" spans="1:3" x14ac:dyDescent="0.25">
      <c r="A20" s="6" t="s">
        <v>11</v>
      </c>
      <c r="B20" s="9">
        <v>6410</v>
      </c>
      <c r="C20" s="10"/>
    </row>
    <row r="21" spans="1:3" ht="16.149999999999999" customHeight="1" x14ac:dyDescent="0.25">
      <c r="A21" s="6" t="s">
        <v>12</v>
      </c>
      <c r="B21" s="9">
        <v>29128.639999999999</v>
      </c>
      <c r="C21" s="9">
        <v>0</v>
      </c>
    </row>
    <row r="22" spans="1:3" x14ac:dyDescent="0.25">
      <c r="A22" s="6"/>
      <c r="B22" s="9"/>
      <c r="C22" s="10"/>
    </row>
    <row r="23" spans="1:3" x14ac:dyDescent="0.25">
      <c r="A23" s="6"/>
      <c r="B23" s="9"/>
      <c r="C23" s="10"/>
    </row>
    <row r="24" spans="1:3" s="14" customFormat="1" x14ac:dyDescent="0.25">
      <c r="A24" s="11" t="s">
        <v>13</v>
      </c>
      <c r="B24" s="12">
        <f>SUM(B15:B23)</f>
        <v>432882.95</v>
      </c>
      <c r="C24" s="12">
        <f>SUM(C15:C23)</f>
        <v>0</v>
      </c>
    </row>
    <row r="25" spans="1:3" x14ac:dyDescent="0.25">
      <c r="A25" s="6"/>
      <c r="B25" s="9"/>
      <c r="C25" s="10"/>
    </row>
    <row r="26" spans="1:3" x14ac:dyDescent="0.25">
      <c r="A26" s="6" t="s">
        <v>14</v>
      </c>
      <c r="B26" s="9"/>
      <c r="C26" s="10"/>
    </row>
    <row r="27" spans="1:3" ht="31.5" x14ac:dyDescent="0.25">
      <c r="A27" s="13" t="s">
        <v>15</v>
      </c>
      <c r="B27" s="9">
        <f>536594.04</f>
        <v>536594.04</v>
      </c>
      <c r="C27" s="9">
        <f>536594.04/1.65</f>
        <v>325208.50909090915</v>
      </c>
    </row>
    <row r="28" spans="1:3" ht="31.15" customHeight="1" x14ac:dyDescent="0.25">
      <c r="A28" s="13" t="s">
        <v>77</v>
      </c>
      <c r="B28" s="9">
        <f>SUM(B12*600/100)</f>
        <v>417420</v>
      </c>
      <c r="C28" s="10">
        <f>SUM(B28/1.28)</f>
        <v>326109.375</v>
      </c>
    </row>
    <row r="29" spans="1:3" ht="31.5" x14ac:dyDescent="0.25">
      <c r="A29" s="13" t="s">
        <v>16</v>
      </c>
      <c r="B29" s="9">
        <v>0</v>
      </c>
      <c r="C29" s="10">
        <f>SUM(B29)</f>
        <v>0</v>
      </c>
    </row>
    <row r="30" spans="1:3" x14ac:dyDescent="0.25">
      <c r="A30" s="6"/>
      <c r="B30" s="9"/>
      <c r="C30" s="10"/>
    </row>
    <row r="31" spans="1:3" s="14" customFormat="1" x14ac:dyDescent="0.25">
      <c r="A31" s="11" t="s">
        <v>17</v>
      </c>
      <c r="B31" s="12">
        <f>SUM(B27:B29)</f>
        <v>954014.04</v>
      </c>
      <c r="C31" s="12">
        <f>SUM(C27:C29)</f>
        <v>651317.88409090915</v>
      </c>
    </row>
    <row r="32" spans="1:3" s="14" customFormat="1" x14ac:dyDescent="0.25">
      <c r="A32" s="11"/>
      <c r="B32" s="12"/>
      <c r="C32" s="15"/>
    </row>
    <row r="33" spans="1:3" s="14" customFormat="1" x14ac:dyDescent="0.25">
      <c r="A33" s="11" t="s">
        <v>18</v>
      </c>
      <c r="B33" s="12">
        <f>SUM(B24+B31)</f>
        <v>1386896.99</v>
      </c>
      <c r="C33" s="12">
        <f>SUM(B24+C31)</f>
        <v>1084200.8340909092</v>
      </c>
    </row>
    <row r="34" spans="1:3" ht="24" customHeight="1" x14ac:dyDescent="0.25">
      <c r="A34" s="6" t="s">
        <v>19</v>
      </c>
      <c r="B34" s="7"/>
      <c r="C34" s="10"/>
    </row>
    <row r="35" spans="1:3" x14ac:dyDescent="0.25">
      <c r="A35" s="6"/>
      <c r="B35" s="10"/>
      <c r="C35" s="10"/>
    </row>
    <row r="36" spans="1:3" x14ac:dyDescent="0.25">
      <c r="A36" s="6" t="s">
        <v>20</v>
      </c>
      <c r="B36" s="10"/>
      <c r="C36" s="10"/>
    </row>
    <row r="37" spans="1:3" ht="31.5" x14ac:dyDescent="0.25">
      <c r="A37" s="13" t="s">
        <v>21</v>
      </c>
      <c r="B37" s="10">
        <f>SUM(зплата!D9)</f>
        <v>390600</v>
      </c>
      <c r="C37" s="10"/>
    </row>
    <row r="38" spans="1:3" x14ac:dyDescent="0.25">
      <c r="A38" s="6" t="s">
        <v>22</v>
      </c>
      <c r="B38" s="10">
        <f>SUM(зплата!E9)</f>
        <v>108000</v>
      </c>
      <c r="C38" s="10"/>
    </row>
    <row r="39" spans="1:3" ht="31.5" x14ac:dyDescent="0.25">
      <c r="A39" s="13" t="s">
        <v>23</v>
      </c>
      <c r="B39" s="9">
        <v>120000</v>
      </c>
      <c r="C39" s="10"/>
    </row>
    <row r="40" spans="1:3" ht="31.5" x14ac:dyDescent="0.25">
      <c r="A40" s="13" t="s">
        <v>24</v>
      </c>
      <c r="B40" s="9">
        <v>65000</v>
      </c>
      <c r="C40" s="10"/>
    </row>
    <row r="41" spans="1:3" x14ac:dyDescent="0.25">
      <c r="A41" s="13" t="s">
        <v>25</v>
      </c>
      <c r="B41" s="9">
        <f>SUM(C33*2%)+10000</f>
        <v>31684.016681818186</v>
      </c>
      <c r="C41" s="10"/>
    </row>
    <row r="42" spans="1:3" x14ac:dyDescent="0.25">
      <c r="A42" s="6" t="s">
        <v>26</v>
      </c>
      <c r="B42" s="9">
        <v>0</v>
      </c>
      <c r="C42" s="10"/>
    </row>
    <row r="43" spans="1:3" x14ac:dyDescent="0.25">
      <c r="A43" s="6" t="s">
        <v>27</v>
      </c>
      <c r="B43" s="9">
        <f>SUM(B21*15%)</f>
        <v>4369.2959999999994</v>
      </c>
      <c r="C43" s="10"/>
    </row>
    <row r="44" spans="1:3" ht="31.5" x14ac:dyDescent="0.25">
      <c r="A44" s="13" t="s">
        <v>28</v>
      </c>
      <c r="B44" s="9">
        <v>25000</v>
      </c>
      <c r="C44" s="10"/>
    </row>
    <row r="45" spans="1:3" x14ac:dyDescent="0.25">
      <c r="A45" s="6"/>
      <c r="B45" s="10"/>
      <c r="C45" s="10"/>
    </row>
    <row r="46" spans="1:3" s="14" customFormat="1" x14ac:dyDescent="0.25">
      <c r="A46" s="11" t="s">
        <v>29</v>
      </c>
      <c r="B46" s="12">
        <f>SUM(B37:B44)</f>
        <v>744653.31268181815</v>
      </c>
      <c r="C46" s="15"/>
    </row>
    <row r="47" spans="1:3" s="14" customFormat="1" x14ac:dyDescent="0.25">
      <c r="A47" s="11"/>
      <c r="B47" s="12"/>
      <c r="C47" s="15"/>
    </row>
    <row r="48" spans="1:3" x14ac:dyDescent="0.25">
      <c r="A48" s="6" t="s">
        <v>30</v>
      </c>
      <c r="B48" s="10"/>
      <c r="C48" s="10"/>
    </row>
    <row r="49" spans="1:3" x14ac:dyDescent="0.25">
      <c r="A49" s="6" t="s">
        <v>31</v>
      </c>
      <c r="B49" s="10"/>
      <c r="C49" s="10"/>
    </row>
    <row r="50" spans="1:3" x14ac:dyDescent="0.25">
      <c r="A50" s="6" t="s">
        <v>32</v>
      </c>
      <c r="B50" s="10">
        <f>SUM('ремонт дорог '!E15)</f>
        <v>418800</v>
      </c>
      <c r="C50" s="10"/>
    </row>
    <row r="51" spans="1:3" ht="31.5" x14ac:dyDescent="0.25">
      <c r="A51" s="13" t="s">
        <v>84</v>
      </c>
      <c r="B51" s="9">
        <f>SUM(8.333334*821.74*6+8.333334*1150.44*6)</f>
        <v>98609.007888720022</v>
      </c>
      <c r="C51" s="9"/>
    </row>
    <row r="52" spans="1:3" s="16" customFormat="1" ht="51" customHeight="1" x14ac:dyDescent="0.25">
      <c r="A52" s="17" t="s">
        <v>33</v>
      </c>
      <c r="B52" s="18">
        <f>SUM(240*4.53*1.036)</f>
        <v>1126.3392000000001</v>
      </c>
      <c r="C52" s="19"/>
    </row>
    <row r="53" spans="1:3" x14ac:dyDescent="0.25">
      <c r="A53" s="13" t="s">
        <v>34</v>
      </c>
      <c r="B53" s="9">
        <f>SUM(зплата!D10+зплата!D11)</f>
        <v>109368</v>
      </c>
      <c r="C53" s="10"/>
    </row>
    <row r="54" spans="1:3" x14ac:dyDescent="0.25">
      <c r="A54" s="6"/>
      <c r="B54" s="10"/>
      <c r="C54" s="10"/>
    </row>
    <row r="55" spans="1:3" s="14" customFormat="1" x14ac:dyDescent="0.25">
      <c r="A55" s="11" t="s">
        <v>35</v>
      </c>
      <c r="B55" s="12">
        <f>SUM(B50:B53)</f>
        <v>627903.34708871995</v>
      </c>
      <c r="C55" s="15"/>
    </row>
    <row r="56" spans="1:3" s="14" customFormat="1" x14ac:dyDescent="0.25">
      <c r="A56" s="11" t="s">
        <v>36</v>
      </c>
      <c r="B56" s="12">
        <f>SUM(B46+B55)</f>
        <v>1372556.6597705381</v>
      </c>
      <c r="C56" s="12"/>
    </row>
    <row r="57" spans="1:3" s="14" customFormat="1" x14ac:dyDescent="0.25">
      <c r="A57" s="20" t="s">
        <v>37</v>
      </c>
      <c r="B57" s="12">
        <f>SUM(B56/B13*100)</f>
        <v>1041.1407395552962</v>
      </c>
      <c r="C57" s="12"/>
    </row>
    <row r="58" spans="1:3" x14ac:dyDescent="0.25">
      <c r="A58" s="6"/>
      <c r="B58" s="10"/>
      <c r="C58" s="10"/>
    </row>
    <row r="59" spans="1:3" x14ac:dyDescent="0.25">
      <c r="A59" s="6"/>
      <c r="B59" s="10"/>
      <c r="C59" s="10"/>
    </row>
    <row r="60" spans="1:3" s="14" customFormat="1" x14ac:dyDescent="0.25">
      <c r="A60" s="11" t="s">
        <v>38</v>
      </c>
      <c r="B60" s="12">
        <f>SUM(B33-B56)</f>
        <v>14340.330229461892</v>
      </c>
      <c r="C60" s="12">
        <f>SUM(C33-B56)</f>
        <v>-288355.82567962888</v>
      </c>
    </row>
    <row r="61" spans="1:3" x14ac:dyDescent="0.25">
      <c r="A61" s="3"/>
      <c r="B61" s="4"/>
    </row>
    <row r="62" spans="1:3" x14ac:dyDescent="0.25">
      <c r="A62" s="3"/>
      <c r="B62" s="4"/>
    </row>
    <row r="63" spans="1:3" x14ac:dyDescent="0.25">
      <c r="A63" s="3"/>
      <c r="B63" s="4"/>
    </row>
    <row r="64" spans="1:3" x14ac:dyDescent="0.25">
      <c r="A64" s="3"/>
      <c r="B64" s="4"/>
    </row>
    <row r="65" spans="1:2" x14ac:dyDescent="0.25">
      <c r="A65" s="3"/>
      <c r="B65" s="4"/>
    </row>
    <row r="66" spans="1:2" x14ac:dyDescent="0.25">
      <c r="A66" s="3"/>
      <c r="B66" s="4"/>
    </row>
  </sheetData>
  <mergeCells count="1">
    <mergeCell ref="A8:C8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workbookViewId="0">
      <selection activeCell="B6" sqref="B6:B7"/>
    </sheetView>
  </sheetViews>
  <sheetFormatPr defaultColWidth="9.140625" defaultRowHeight="15.75" x14ac:dyDescent="0.25"/>
  <cols>
    <col min="1" max="1" width="22.140625" customWidth="1"/>
    <col min="2" max="2" width="10.5703125" customWidth="1"/>
    <col min="3" max="3" width="15.28515625" customWidth="1"/>
    <col min="4" max="4" width="14.28515625" customWidth="1"/>
    <col min="5" max="5" width="12.85546875" customWidth="1"/>
    <col min="6" max="6" width="10.5703125" customWidth="1"/>
    <col min="7" max="7" width="11.85546875" customWidth="1"/>
    <col min="8" max="8" width="10.85546875" customWidth="1"/>
    <col min="9" max="9" width="11.5703125" customWidth="1"/>
    <col min="10" max="10" width="11.42578125" customWidth="1"/>
    <col min="11" max="11" width="10.5703125" style="21" customWidth="1"/>
    <col min="12" max="12" width="11" style="21" customWidth="1"/>
  </cols>
  <sheetData>
    <row r="1" spans="1:12" x14ac:dyDescent="0.25">
      <c r="A1" s="3" t="s">
        <v>40</v>
      </c>
      <c r="B1" s="22"/>
      <c r="C1" s="3"/>
      <c r="D1" s="22"/>
      <c r="E1" s="3"/>
      <c r="F1" s="3"/>
      <c r="G1" s="22"/>
      <c r="H1" s="3"/>
      <c r="I1" s="22"/>
      <c r="J1" s="3"/>
    </row>
    <row r="2" spans="1:12" x14ac:dyDescent="0.25">
      <c r="A2" s="3"/>
      <c r="B2" s="22"/>
      <c r="C2" s="3"/>
      <c r="D2" s="22"/>
      <c r="E2" s="3"/>
      <c r="F2" s="3"/>
      <c r="G2" s="22"/>
      <c r="H2" s="3"/>
      <c r="I2" s="22"/>
      <c r="J2" s="3"/>
    </row>
    <row r="3" spans="1:12" ht="111.75" customHeight="1" x14ac:dyDescent="0.25">
      <c r="A3" s="23" t="s">
        <v>41</v>
      </c>
      <c r="B3" s="24" t="s">
        <v>42</v>
      </c>
      <c r="C3" s="25" t="s">
        <v>43</v>
      </c>
      <c r="D3" s="25" t="s">
        <v>44</v>
      </c>
      <c r="E3" s="25" t="s">
        <v>45</v>
      </c>
      <c r="F3" s="26" t="s">
        <v>46</v>
      </c>
      <c r="G3" s="27"/>
      <c r="H3" s="27"/>
      <c r="K3"/>
      <c r="L3"/>
    </row>
    <row r="4" spans="1:12" x14ac:dyDescent="0.25">
      <c r="A4" s="28" t="s">
        <v>47</v>
      </c>
      <c r="B4" s="24">
        <f>SUM(B5:B7)</f>
        <v>25000</v>
      </c>
      <c r="C4" s="29">
        <v>9000</v>
      </c>
      <c r="D4" s="29">
        <f>SUM(D5:D7)</f>
        <v>300000</v>
      </c>
      <c r="E4" s="29">
        <f>SUM(E5:E6)</f>
        <v>108000</v>
      </c>
      <c r="F4" s="26"/>
      <c r="G4" s="27"/>
      <c r="H4" s="27"/>
      <c r="K4"/>
      <c r="L4"/>
    </row>
    <row r="5" spans="1:12" x14ac:dyDescent="0.25">
      <c r="A5" s="28" t="s">
        <v>48</v>
      </c>
      <c r="B5" s="24">
        <v>10500</v>
      </c>
      <c r="C5" s="29">
        <v>4500</v>
      </c>
      <c r="D5" s="29">
        <f>SUM(B5*12)</f>
        <v>126000</v>
      </c>
      <c r="E5" s="29">
        <f>SUM(C5*12)</f>
        <v>54000</v>
      </c>
      <c r="F5" s="26">
        <f>SUM(B5:C5)</f>
        <v>15000</v>
      </c>
      <c r="G5" s="27"/>
      <c r="H5" s="27"/>
      <c r="K5"/>
      <c r="L5"/>
    </row>
    <row r="6" spans="1:12" x14ac:dyDescent="0.25">
      <c r="A6" s="28" t="s">
        <v>49</v>
      </c>
      <c r="B6" s="24">
        <v>10500</v>
      </c>
      <c r="C6" s="29">
        <v>4500</v>
      </c>
      <c r="D6" s="29">
        <f>SUM(B6*12)</f>
        <v>126000</v>
      </c>
      <c r="E6" s="29">
        <f>SUM(C6*12)</f>
        <v>54000</v>
      </c>
      <c r="F6" s="26">
        <f t="shared" ref="F6:F7" si="0">SUM(B6:C6)</f>
        <v>15000</v>
      </c>
      <c r="K6"/>
      <c r="L6"/>
    </row>
    <row r="7" spans="1:12" x14ac:dyDescent="0.25">
      <c r="A7" s="28" t="s">
        <v>50</v>
      </c>
      <c r="B7" s="24">
        <v>4000</v>
      </c>
      <c r="C7" s="24"/>
      <c r="D7" s="29">
        <f>SUM(B7*12)</f>
        <v>48000</v>
      </c>
      <c r="E7" s="24"/>
      <c r="F7" s="26">
        <f t="shared" si="0"/>
        <v>4000</v>
      </c>
      <c r="K7"/>
      <c r="L7"/>
    </row>
    <row r="8" spans="1:12" x14ac:dyDescent="0.25">
      <c r="A8" s="28" t="s">
        <v>51</v>
      </c>
      <c r="B8" s="24">
        <f>SUM(B4*30.2%)</f>
        <v>7550</v>
      </c>
      <c r="C8" s="29"/>
      <c r="D8" s="29">
        <f>SUM(B8*12)</f>
        <v>90600</v>
      </c>
      <c r="E8" s="29"/>
      <c r="F8" s="26"/>
      <c r="K8"/>
      <c r="L8"/>
    </row>
    <row r="9" spans="1:12" x14ac:dyDescent="0.25">
      <c r="A9" s="28" t="s">
        <v>52</v>
      </c>
      <c r="B9" s="24">
        <f>SUM(B4+B8)</f>
        <v>32550</v>
      </c>
      <c r="C9" s="24">
        <v>9000</v>
      </c>
      <c r="D9" s="24">
        <f>SUM(D4+D8)</f>
        <v>390600</v>
      </c>
      <c r="E9" s="24">
        <f>SUM(E4+E8)</f>
        <v>108000</v>
      </c>
      <c r="F9" s="26"/>
      <c r="K9"/>
      <c r="L9"/>
    </row>
    <row r="10" spans="1:12" ht="63" x14ac:dyDescent="0.25">
      <c r="A10" s="23" t="s">
        <v>70</v>
      </c>
      <c r="B10" s="24">
        <v>7000</v>
      </c>
      <c r="C10" s="29"/>
      <c r="D10" s="29">
        <f>SUM(B10*12)</f>
        <v>84000</v>
      </c>
      <c r="E10" s="29"/>
      <c r="F10" s="26"/>
      <c r="K10"/>
      <c r="L10"/>
    </row>
    <row r="11" spans="1:12" x14ac:dyDescent="0.25">
      <c r="A11" s="28" t="s">
        <v>51</v>
      </c>
      <c r="B11" s="24">
        <f>SUM(B10*30.2%)</f>
        <v>2114</v>
      </c>
      <c r="C11" s="29"/>
      <c r="D11" s="24">
        <f>SUM(D10*30.2%)</f>
        <v>25368</v>
      </c>
      <c r="E11" s="29"/>
      <c r="F11" s="26"/>
      <c r="K11"/>
      <c r="L11"/>
    </row>
    <row r="12" spans="1:12" x14ac:dyDescent="0.25">
      <c r="B12" s="30"/>
      <c r="D12" s="30"/>
      <c r="G12" s="30"/>
      <c r="I12" s="30"/>
    </row>
    <row r="13" spans="1:12" ht="49.15" customHeight="1" x14ac:dyDescent="0.25">
      <c r="A13" s="38"/>
      <c r="B13" s="38"/>
      <c r="C13" s="38"/>
      <c r="D13" s="38"/>
      <c r="E13" s="38"/>
      <c r="G13" s="30"/>
      <c r="I13" s="30"/>
    </row>
    <row r="14" spans="1:12" x14ac:dyDescent="0.25">
      <c r="B14" s="30"/>
      <c r="D14" s="30"/>
      <c r="G14" s="30"/>
      <c r="I14" s="30"/>
    </row>
  </sheetData>
  <mergeCells count="1">
    <mergeCell ref="A13:E1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E15" sqref="E15"/>
    </sheetView>
  </sheetViews>
  <sheetFormatPr defaultColWidth="9.140625" defaultRowHeight="15" x14ac:dyDescent="0.25"/>
  <cols>
    <col min="1" max="1" width="20.140625" customWidth="1"/>
    <col min="4" max="4" width="10.5703125" customWidth="1"/>
    <col min="5" max="5" width="14.140625" customWidth="1"/>
  </cols>
  <sheetData>
    <row r="1" spans="1:5" x14ac:dyDescent="0.25">
      <c r="A1" t="s">
        <v>53</v>
      </c>
      <c r="E1" t="s">
        <v>54</v>
      </c>
    </row>
    <row r="2" spans="1:5" ht="70.900000000000006" customHeight="1" x14ac:dyDescent="0.25">
      <c r="A2" s="31"/>
      <c r="B2" s="32" t="s">
        <v>55</v>
      </c>
      <c r="C2" s="33" t="s">
        <v>78</v>
      </c>
      <c r="D2" s="32" t="s">
        <v>56</v>
      </c>
      <c r="E2" s="32" t="s">
        <v>57</v>
      </c>
    </row>
    <row r="3" spans="1:5" x14ac:dyDescent="0.25">
      <c r="A3" s="31" t="s">
        <v>58</v>
      </c>
      <c r="B3" s="31">
        <v>3</v>
      </c>
      <c r="C3" s="31">
        <v>25000</v>
      </c>
      <c r="D3" s="31">
        <v>9900</v>
      </c>
      <c r="E3" s="31">
        <f t="shared" ref="E3:E14" si="0">SUM(B3*(C3+D3))</f>
        <v>104700</v>
      </c>
    </row>
    <row r="4" spans="1:5" x14ac:dyDescent="0.25">
      <c r="A4" s="31" t="s">
        <v>59</v>
      </c>
      <c r="B4" s="31">
        <v>0.5</v>
      </c>
      <c r="C4" s="31">
        <v>25000</v>
      </c>
      <c r="D4" s="31">
        <v>9900</v>
      </c>
      <c r="E4" s="31">
        <f t="shared" si="0"/>
        <v>17450</v>
      </c>
    </row>
    <row r="5" spans="1:5" x14ac:dyDescent="0.25">
      <c r="A5" s="31" t="s">
        <v>60</v>
      </c>
      <c r="B5" s="31">
        <v>0.5</v>
      </c>
      <c r="C5" s="31">
        <v>25000</v>
      </c>
      <c r="D5" s="31">
        <v>9900</v>
      </c>
      <c r="E5" s="31">
        <f t="shared" si="0"/>
        <v>17450</v>
      </c>
    </row>
    <row r="6" spans="1:5" x14ac:dyDescent="0.25">
      <c r="A6" s="31" t="s">
        <v>61</v>
      </c>
      <c r="B6" s="31">
        <v>3</v>
      </c>
      <c r="C6" s="31">
        <v>25000</v>
      </c>
      <c r="D6" s="31">
        <v>9900</v>
      </c>
      <c r="E6" s="31">
        <f t="shared" si="0"/>
        <v>104700</v>
      </c>
    </row>
    <row r="7" spans="1:5" x14ac:dyDescent="0.25">
      <c r="A7" s="31" t="s">
        <v>62</v>
      </c>
      <c r="B7" s="31">
        <v>0.5</v>
      </c>
      <c r="C7" s="31">
        <v>25000</v>
      </c>
      <c r="D7" s="31">
        <v>9900</v>
      </c>
      <c r="E7" s="31">
        <f t="shared" si="0"/>
        <v>17450</v>
      </c>
    </row>
    <row r="8" spans="1:5" x14ac:dyDescent="0.25">
      <c r="A8" s="31" t="s">
        <v>63</v>
      </c>
      <c r="B8" s="31">
        <v>0.5</v>
      </c>
      <c r="C8" s="31">
        <v>25000</v>
      </c>
      <c r="D8" s="31">
        <v>9900</v>
      </c>
      <c r="E8" s="31">
        <f t="shared" si="0"/>
        <v>17450</v>
      </c>
    </row>
    <row r="9" spans="1:5" x14ac:dyDescent="0.25">
      <c r="A9" s="31" t="s">
        <v>64</v>
      </c>
      <c r="B9" s="31">
        <v>0.5</v>
      </c>
      <c r="C9" s="31">
        <v>25000</v>
      </c>
      <c r="D9" s="31">
        <v>9900</v>
      </c>
      <c r="E9" s="31">
        <f t="shared" si="0"/>
        <v>17450</v>
      </c>
    </row>
    <row r="10" spans="1:5" x14ac:dyDescent="0.25">
      <c r="A10" s="31" t="s">
        <v>65</v>
      </c>
      <c r="B10" s="31">
        <v>0.5</v>
      </c>
      <c r="C10" s="31">
        <v>25000</v>
      </c>
      <c r="D10" s="31">
        <v>9900</v>
      </c>
      <c r="E10" s="31">
        <f t="shared" si="0"/>
        <v>17450</v>
      </c>
    </row>
    <row r="11" spans="1:5" x14ac:dyDescent="0.25">
      <c r="A11" s="31" t="s">
        <v>66</v>
      </c>
      <c r="B11" s="31">
        <v>1</v>
      </c>
      <c r="C11" s="31">
        <v>25000</v>
      </c>
      <c r="D11" s="31">
        <v>9900</v>
      </c>
      <c r="E11" s="31">
        <f t="shared" si="0"/>
        <v>34900</v>
      </c>
    </row>
    <row r="12" spans="1:5" x14ac:dyDescent="0.25">
      <c r="A12" s="31" t="s">
        <v>67</v>
      </c>
      <c r="B12" s="31">
        <v>1</v>
      </c>
      <c r="C12" s="31">
        <v>25000</v>
      </c>
      <c r="D12" s="31">
        <v>9900</v>
      </c>
      <c r="E12" s="31">
        <f t="shared" si="0"/>
        <v>34900</v>
      </c>
    </row>
    <row r="13" spans="1:5" x14ac:dyDescent="0.25">
      <c r="A13" s="31" t="s">
        <v>68</v>
      </c>
      <c r="B13" s="31">
        <v>0.5</v>
      </c>
      <c r="C13" s="31">
        <v>25000</v>
      </c>
      <c r="D13" s="31">
        <v>9900</v>
      </c>
      <c r="E13" s="31">
        <f t="shared" si="0"/>
        <v>17450</v>
      </c>
    </row>
    <row r="14" spans="1:5" x14ac:dyDescent="0.25">
      <c r="A14" s="31" t="s">
        <v>69</v>
      </c>
      <c r="B14" s="31">
        <v>0.5</v>
      </c>
      <c r="C14" s="31">
        <v>25000</v>
      </c>
      <c r="D14" s="31">
        <v>9900</v>
      </c>
      <c r="E14" s="31">
        <f t="shared" si="0"/>
        <v>17450</v>
      </c>
    </row>
    <row r="15" spans="1:5" x14ac:dyDescent="0.25">
      <c r="A15" s="31" t="s">
        <v>52</v>
      </c>
      <c r="B15" s="31">
        <v>13</v>
      </c>
      <c r="C15" s="31"/>
      <c r="D15" s="31"/>
      <c r="E15" s="31">
        <f>SUM(E3:E14)</f>
        <v>418800</v>
      </c>
    </row>
    <row r="17" spans="1:1" x14ac:dyDescent="0.25">
      <c r="A17" s="34" t="s">
        <v>79</v>
      </c>
    </row>
    <row r="19" spans="1:1" x14ac:dyDescent="0.25">
      <c r="A19" s="34" t="s">
        <v>80</v>
      </c>
    </row>
    <row r="20" spans="1:1" x14ac:dyDescent="0.25">
      <c r="A20" s="34" t="s">
        <v>81</v>
      </c>
    </row>
    <row r="22" spans="1:1" x14ac:dyDescent="0.25">
      <c r="A22" s="34" t="s">
        <v>82</v>
      </c>
    </row>
    <row r="24" spans="1:1" x14ac:dyDescent="0.25">
      <c r="A24" s="34" t="s">
        <v>83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6"/>
  <sheetViews>
    <sheetView workbookViewId="0">
      <selection activeCell="A4" sqref="A4:A5"/>
    </sheetView>
  </sheetViews>
  <sheetFormatPr defaultColWidth="9.140625" defaultRowHeight="15.75" x14ac:dyDescent="0.25"/>
  <cols>
    <col min="1" max="1" width="73.7109375" customWidth="1"/>
    <col min="2" max="2" width="22.28515625" style="1" customWidth="1"/>
    <col min="3" max="3" width="24.42578125" style="2" customWidth="1"/>
    <col min="4" max="4" width="9" bestFit="1" customWidth="1"/>
  </cols>
  <sheetData>
    <row r="1" spans="1:3" x14ac:dyDescent="0.25">
      <c r="A1" s="3" t="s">
        <v>0</v>
      </c>
      <c r="B1" s="4"/>
    </row>
    <row r="2" spans="1:3" x14ac:dyDescent="0.25">
      <c r="A2" s="3" t="s">
        <v>1</v>
      </c>
      <c r="B2" s="4"/>
    </row>
    <row r="3" spans="1:3" x14ac:dyDescent="0.25">
      <c r="A3" s="3" t="s">
        <v>72</v>
      </c>
      <c r="B3" s="4"/>
    </row>
    <row r="4" spans="1:3" x14ac:dyDescent="0.25">
      <c r="A4" s="3" t="s">
        <v>89</v>
      </c>
      <c r="B4" s="4"/>
    </row>
    <row r="5" spans="1:3" x14ac:dyDescent="0.25">
      <c r="A5" s="3" t="s">
        <v>90</v>
      </c>
      <c r="B5" s="4"/>
    </row>
    <row r="6" spans="1:3" x14ac:dyDescent="0.25">
      <c r="A6" s="3" t="s">
        <v>2</v>
      </c>
      <c r="B6" s="4"/>
    </row>
    <row r="7" spans="1:3" x14ac:dyDescent="0.25">
      <c r="A7" s="5" t="s">
        <v>3</v>
      </c>
      <c r="B7" s="4"/>
    </row>
    <row r="8" spans="1:3" x14ac:dyDescent="0.25">
      <c r="A8" s="35" t="s">
        <v>71</v>
      </c>
      <c r="B8" s="36"/>
      <c r="C8" s="37"/>
    </row>
    <row r="9" spans="1:3" ht="31.5" x14ac:dyDescent="0.25">
      <c r="A9" s="6"/>
      <c r="B9" s="7" t="s">
        <v>85</v>
      </c>
      <c r="C9" s="8" t="s">
        <v>4</v>
      </c>
    </row>
    <row r="10" spans="1:3" x14ac:dyDescent="0.25">
      <c r="A10" s="6" t="s">
        <v>5</v>
      </c>
      <c r="B10" s="9"/>
      <c r="C10" s="10"/>
    </row>
    <row r="11" spans="1:3" x14ac:dyDescent="0.25">
      <c r="A11" s="6" t="s">
        <v>6</v>
      </c>
      <c r="B11" s="9">
        <v>62262</v>
      </c>
      <c r="C11" s="9"/>
    </row>
    <row r="12" spans="1:3" x14ac:dyDescent="0.25">
      <c r="A12" s="6" t="s">
        <v>7</v>
      </c>
      <c r="B12" s="9">
        <v>69570</v>
      </c>
      <c r="C12" s="9"/>
    </row>
    <row r="13" spans="1:3" x14ac:dyDescent="0.25">
      <c r="A13" s="11" t="s">
        <v>8</v>
      </c>
      <c r="B13" s="12">
        <f>SUM(B11:B12)</f>
        <v>131832</v>
      </c>
      <c r="C13" s="12"/>
    </row>
    <row r="14" spans="1:3" x14ac:dyDescent="0.25">
      <c r="A14" s="6" t="s">
        <v>9</v>
      </c>
      <c r="B14" s="9"/>
      <c r="C14" s="8"/>
    </row>
    <row r="15" spans="1:3" x14ac:dyDescent="0.25">
      <c r="A15" s="6" t="s">
        <v>73</v>
      </c>
      <c r="B15" s="9">
        <v>0</v>
      </c>
      <c r="C15" s="9"/>
    </row>
    <row r="16" spans="1:3" x14ac:dyDescent="0.25">
      <c r="A16" s="6" t="s">
        <v>10</v>
      </c>
      <c r="B16" s="9">
        <v>0</v>
      </c>
      <c r="C16" s="9"/>
    </row>
    <row r="17" spans="1:3" x14ac:dyDescent="0.25">
      <c r="A17" s="13" t="s">
        <v>74</v>
      </c>
      <c r="B17" s="9">
        <v>17772.310000000001</v>
      </c>
      <c r="C17" s="9">
        <v>0</v>
      </c>
    </row>
    <row r="18" spans="1:3" ht="31.5" x14ac:dyDescent="0.25">
      <c r="A18" s="13" t="s">
        <v>75</v>
      </c>
      <c r="B18" s="9">
        <v>6000</v>
      </c>
      <c r="C18" s="9">
        <v>0</v>
      </c>
    </row>
    <row r="19" spans="1:3" x14ac:dyDescent="0.25">
      <c r="A19" s="6" t="s">
        <v>86</v>
      </c>
      <c r="B19" s="9">
        <f>SUM(B11*800/100)</f>
        <v>498096</v>
      </c>
      <c r="C19" s="10">
        <v>0</v>
      </c>
    </row>
    <row r="20" spans="1:3" x14ac:dyDescent="0.25">
      <c r="A20" s="6" t="s">
        <v>11</v>
      </c>
      <c r="B20" s="9">
        <v>6410</v>
      </c>
      <c r="C20" s="10"/>
    </row>
    <row r="21" spans="1:3" ht="16.149999999999999" customHeight="1" x14ac:dyDescent="0.25">
      <c r="A21" s="6" t="s">
        <v>12</v>
      </c>
      <c r="B21" s="9">
        <v>29128.639999999999</v>
      </c>
      <c r="C21" s="9">
        <v>0</v>
      </c>
    </row>
    <row r="22" spans="1:3" x14ac:dyDescent="0.25">
      <c r="A22" s="6"/>
      <c r="B22" s="9"/>
      <c r="C22" s="10"/>
    </row>
    <row r="23" spans="1:3" x14ac:dyDescent="0.25">
      <c r="A23" s="6"/>
      <c r="B23" s="9"/>
      <c r="C23" s="10"/>
    </row>
    <row r="24" spans="1:3" s="14" customFormat="1" x14ac:dyDescent="0.25">
      <c r="A24" s="11" t="s">
        <v>13</v>
      </c>
      <c r="B24" s="12">
        <f>SUM(B15:B23)</f>
        <v>557406.95000000007</v>
      </c>
      <c r="C24" s="12">
        <f>SUM(C15:C23)</f>
        <v>0</v>
      </c>
    </row>
    <row r="25" spans="1:3" x14ac:dyDescent="0.25">
      <c r="A25" s="6"/>
      <c r="B25" s="9"/>
      <c r="C25" s="10"/>
    </row>
    <row r="26" spans="1:3" x14ac:dyDescent="0.25">
      <c r="A26" s="6" t="s">
        <v>14</v>
      </c>
      <c r="B26" s="9"/>
      <c r="C26" s="10"/>
    </row>
    <row r="27" spans="1:3" ht="31.5" x14ac:dyDescent="0.25">
      <c r="A27" s="13" t="s">
        <v>15</v>
      </c>
      <c r="B27" s="9">
        <f>536594.04</f>
        <v>536594.04</v>
      </c>
      <c r="C27" s="9">
        <f>536594.04/1.65</f>
        <v>325208.50909090915</v>
      </c>
    </row>
    <row r="28" spans="1:3" ht="31.15" customHeight="1" x14ac:dyDescent="0.25">
      <c r="A28" s="13" t="s">
        <v>77</v>
      </c>
      <c r="B28" s="9">
        <f>SUM(B12*800/100)</f>
        <v>556560</v>
      </c>
      <c r="C28" s="10">
        <f>SUM(B28/1.28)</f>
        <v>434812.5</v>
      </c>
    </row>
    <row r="29" spans="1:3" ht="31.5" x14ac:dyDescent="0.25">
      <c r="A29" s="13" t="s">
        <v>16</v>
      </c>
      <c r="B29" s="9">
        <v>0</v>
      </c>
      <c r="C29" s="10">
        <f>SUM(B29)</f>
        <v>0</v>
      </c>
    </row>
    <row r="30" spans="1:3" x14ac:dyDescent="0.25">
      <c r="A30" s="6"/>
      <c r="B30" s="9"/>
      <c r="C30" s="10"/>
    </row>
    <row r="31" spans="1:3" s="14" customFormat="1" x14ac:dyDescent="0.25">
      <c r="A31" s="11" t="s">
        <v>17</v>
      </c>
      <c r="B31" s="12">
        <f>SUM(B27:B29)</f>
        <v>1093154.04</v>
      </c>
      <c r="C31" s="12">
        <f>SUM(C27:C29)</f>
        <v>760021.00909090915</v>
      </c>
    </row>
    <row r="32" spans="1:3" s="14" customFormat="1" x14ac:dyDescent="0.25">
      <c r="A32" s="11"/>
      <c r="B32" s="12"/>
      <c r="C32" s="15"/>
    </row>
    <row r="33" spans="1:3" s="14" customFormat="1" x14ac:dyDescent="0.25">
      <c r="A33" s="11" t="s">
        <v>18</v>
      </c>
      <c r="B33" s="12">
        <f>SUM(B24+B31)</f>
        <v>1650560.9900000002</v>
      </c>
      <c r="C33" s="12">
        <f>SUM(B24+C31)</f>
        <v>1317427.9590909092</v>
      </c>
    </row>
    <row r="34" spans="1:3" ht="24" customHeight="1" x14ac:dyDescent="0.25">
      <c r="A34" s="6" t="s">
        <v>19</v>
      </c>
      <c r="B34" s="7"/>
      <c r="C34" s="10"/>
    </row>
    <row r="35" spans="1:3" x14ac:dyDescent="0.25">
      <c r="A35" s="6"/>
      <c r="B35" s="10"/>
      <c r="C35" s="10"/>
    </row>
    <row r="36" spans="1:3" x14ac:dyDescent="0.25">
      <c r="A36" s="6" t="s">
        <v>20</v>
      </c>
      <c r="B36" s="10"/>
      <c r="C36" s="10"/>
    </row>
    <row r="37" spans="1:3" ht="31.5" x14ac:dyDescent="0.25">
      <c r="A37" s="13" t="s">
        <v>21</v>
      </c>
      <c r="B37" s="10">
        <f>SUM(зплата!D9)</f>
        <v>390600</v>
      </c>
      <c r="C37" s="10"/>
    </row>
    <row r="38" spans="1:3" x14ac:dyDescent="0.25">
      <c r="A38" s="6" t="s">
        <v>22</v>
      </c>
      <c r="B38" s="10">
        <f>SUM(зплата!E9)</f>
        <v>108000</v>
      </c>
      <c r="C38" s="10"/>
    </row>
    <row r="39" spans="1:3" ht="31.5" x14ac:dyDescent="0.25">
      <c r="A39" s="13" t="s">
        <v>23</v>
      </c>
      <c r="B39" s="9">
        <v>120000</v>
      </c>
      <c r="C39" s="10"/>
    </row>
    <row r="40" spans="1:3" ht="31.5" x14ac:dyDescent="0.25">
      <c r="A40" s="13" t="s">
        <v>24</v>
      </c>
      <c r="B40" s="9">
        <v>65000</v>
      </c>
      <c r="C40" s="10"/>
    </row>
    <row r="41" spans="1:3" x14ac:dyDescent="0.25">
      <c r="A41" s="13" t="s">
        <v>25</v>
      </c>
      <c r="B41" s="9">
        <f>SUM(C33*2%)+10000</f>
        <v>36348.559181818186</v>
      </c>
      <c r="C41" s="10"/>
    </row>
    <row r="42" spans="1:3" x14ac:dyDescent="0.25">
      <c r="A42" s="6" t="s">
        <v>26</v>
      </c>
      <c r="B42" s="9">
        <v>0</v>
      </c>
      <c r="C42" s="10"/>
    </row>
    <row r="43" spans="1:3" x14ac:dyDescent="0.25">
      <c r="A43" s="6" t="s">
        <v>27</v>
      </c>
      <c r="B43" s="9">
        <f>SUM(B21*15%)</f>
        <v>4369.2959999999994</v>
      </c>
      <c r="C43" s="10"/>
    </row>
    <row r="44" spans="1:3" ht="31.5" x14ac:dyDescent="0.25">
      <c r="A44" s="13" t="s">
        <v>28</v>
      </c>
      <c r="B44" s="9">
        <v>25000</v>
      </c>
      <c r="C44" s="10"/>
    </row>
    <row r="45" spans="1:3" x14ac:dyDescent="0.25">
      <c r="A45" s="6"/>
      <c r="B45" s="10"/>
      <c r="C45" s="10"/>
    </row>
    <row r="46" spans="1:3" s="14" customFormat="1" x14ac:dyDescent="0.25">
      <c r="A46" s="11" t="s">
        <v>29</v>
      </c>
      <c r="B46" s="12">
        <f>SUM(B37:B44)</f>
        <v>749317.85518181813</v>
      </c>
      <c r="C46" s="15"/>
    </row>
    <row r="47" spans="1:3" s="14" customFormat="1" x14ac:dyDescent="0.25">
      <c r="A47" s="11"/>
      <c r="B47" s="12"/>
      <c r="C47" s="15"/>
    </row>
    <row r="48" spans="1:3" x14ac:dyDescent="0.25">
      <c r="A48" s="6" t="s">
        <v>30</v>
      </c>
      <c r="B48" s="10"/>
      <c r="C48" s="10"/>
    </row>
    <row r="49" spans="1:3" x14ac:dyDescent="0.25">
      <c r="A49" s="6" t="s">
        <v>31</v>
      </c>
      <c r="B49" s="10"/>
      <c r="C49" s="10"/>
    </row>
    <row r="50" spans="1:3" x14ac:dyDescent="0.25">
      <c r="A50" s="6" t="s">
        <v>32</v>
      </c>
      <c r="B50" s="10">
        <f>SUM('ремонт дорог '!E15)</f>
        <v>418800</v>
      </c>
      <c r="C50" s="10"/>
    </row>
    <row r="51" spans="1:3" ht="31.5" x14ac:dyDescent="0.25">
      <c r="A51" s="13" t="s">
        <v>84</v>
      </c>
      <c r="B51" s="9">
        <f>SUM(8.333334*821.74*6+8.333334*1150.44*6)</f>
        <v>98609.007888720022</v>
      </c>
      <c r="C51" s="9"/>
    </row>
    <row r="52" spans="1:3" s="16" customFormat="1" ht="51" customHeight="1" x14ac:dyDescent="0.25">
      <c r="A52" s="17" t="s">
        <v>33</v>
      </c>
      <c r="B52" s="18">
        <f>SUM(240*4.53*1.036)</f>
        <v>1126.3392000000001</v>
      </c>
      <c r="C52" s="19"/>
    </row>
    <row r="53" spans="1:3" x14ac:dyDescent="0.25">
      <c r="A53" s="13" t="s">
        <v>34</v>
      </c>
      <c r="B53" s="9">
        <f>SUM(зплата!D10+зплата!D11)</f>
        <v>109368</v>
      </c>
      <c r="C53" s="10"/>
    </row>
    <row r="54" spans="1:3" x14ac:dyDescent="0.25">
      <c r="A54" s="6"/>
      <c r="B54" s="10"/>
      <c r="C54" s="10"/>
    </row>
    <row r="55" spans="1:3" s="14" customFormat="1" x14ac:dyDescent="0.25">
      <c r="A55" s="11" t="s">
        <v>35</v>
      </c>
      <c r="B55" s="12">
        <f>SUM(B50:B53)</f>
        <v>627903.34708871995</v>
      </c>
      <c r="C55" s="15"/>
    </row>
    <row r="56" spans="1:3" s="14" customFormat="1" x14ac:dyDescent="0.25">
      <c r="A56" s="11" t="s">
        <v>36</v>
      </c>
      <c r="B56" s="12">
        <f>SUM(B46+B55)</f>
        <v>1377221.2022705381</v>
      </c>
      <c r="C56" s="12"/>
    </row>
    <row r="57" spans="1:3" s="14" customFormat="1" x14ac:dyDescent="0.25">
      <c r="A57" s="20" t="s">
        <v>37</v>
      </c>
      <c r="B57" s="12">
        <f>SUM(B56/B13*100)</f>
        <v>1044.6789870976229</v>
      </c>
      <c r="C57" s="12"/>
    </row>
    <row r="58" spans="1:3" x14ac:dyDescent="0.25">
      <c r="A58" s="6"/>
      <c r="B58" s="10"/>
      <c r="C58" s="10"/>
    </row>
    <row r="59" spans="1:3" x14ac:dyDescent="0.25">
      <c r="A59" s="6"/>
      <c r="B59" s="10"/>
      <c r="C59" s="10"/>
    </row>
    <row r="60" spans="1:3" s="14" customFormat="1" x14ac:dyDescent="0.25">
      <c r="A60" s="11" t="s">
        <v>38</v>
      </c>
      <c r="B60" s="12">
        <f>SUM(B33-B56)</f>
        <v>273339.78772946214</v>
      </c>
      <c r="C60" s="12">
        <f>SUM(C33-B56)</f>
        <v>-59793.243179628858</v>
      </c>
    </row>
    <row r="61" spans="1:3" x14ac:dyDescent="0.25">
      <c r="A61" s="3"/>
      <c r="B61" s="4"/>
    </row>
    <row r="62" spans="1:3" x14ac:dyDescent="0.25">
      <c r="A62" s="3"/>
      <c r="B62" s="4"/>
    </row>
    <row r="63" spans="1:3" x14ac:dyDescent="0.25">
      <c r="A63" s="3"/>
      <c r="B63" s="4"/>
    </row>
    <row r="64" spans="1:3" x14ac:dyDescent="0.25">
      <c r="A64" s="3"/>
      <c r="B64" s="4"/>
    </row>
    <row r="65" spans="1:2" x14ac:dyDescent="0.25">
      <c r="A65" s="3"/>
      <c r="B65" s="4"/>
    </row>
    <row r="66" spans="1:2" x14ac:dyDescent="0.25">
      <c r="A66" s="3"/>
      <c r="B66" s="4"/>
    </row>
  </sheetData>
  <mergeCells count="1">
    <mergeCell ref="A8:C8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6"/>
  <sheetViews>
    <sheetView workbookViewId="0">
      <selection activeCell="A4" sqref="A4:A5"/>
    </sheetView>
  </sheetViews>
  <sheetFormatPr defaultColWidth="9.140625" defaultRowHeight="15.75" x14ac:dyDescent="0.25"/>
  <cols>
    <col min="1" max="1" width="73.7109375" customWidth="1"/>
    <col min="2" max="2" width="22.28515625" style="1" customWidth="1"/>
    <col min="3" max="3" width="24.42578125" style="2" customWidth="1"/>
    <col min="4" max="4" width="9" bestFit="1" customWidth="1"/>
  </cols>
  <sheetData>
    <row r="1" spans="1:3" x14ac:dyDescent="0.25">
      <c r="A1" s="3" t="s">
        <v>0</v>
      </c>
      <c r="B1" s="4"/>
    </row>
    <row r="2" spans="1:3" x14ac:dyDescent="0.25">
      <c r="A2" s="3" t="s">
        <v>1</v>
      </c>
      <c r="B2" s="4"/>
    </row>
    <row r="3" spans="1:3" x14ac:dyDescent="0.25">
      <c r="A3" s="3" t="s">
        <v>72</v>
      </c>
      <c r="B3" s="4"/>
    </row>
    <row r="4" spans="1:3" x14ac:dyDescent="0.25">
      <c r="A4" s="3" t="s">
        <v>89</v>
      </c>
      <c r="B4" s="4"/>
    </row>
    <row r="5" spans="1:3" x14ac:dyDescent="0.25">
      <c r="A5" s="3" t="s">
        <v>90</v>
      </c>
      <c r="B5" s="4"/>
    </row>
    <row r="6" spans="1:3" x14ac:dyDescent="0.25">
      <c r="A6" s="3" t="s">
        <v>2</v>
      </c>
      <c r="B6" s="4"/>
    </row>
    <row r="7" spans="1:3" x14ac:dyDescent="0.25">
      <c r="A7" s="5" t="s">
        <v>3</v>
      </c>
      <c r="B7" s="4"/>
    </row>
    <row r="8" spans="1:3" x14ac:dyDescent="0.25">
      <c r="A8" s="35" t="s">
        <v>71</v>
      </c>
      <c r="B8" s="36"/>
      <c r="C8" s="37"/>
    </row>
    <row r="9" spans="1:3" ht="31.5" x14ac:dyDescent="0.25">
      <c r="A9" s="6"/>
      <c r="B9" s="7" t="s">
        <v>87</v>
      </c>
      <c r="C9" s="8" t="s">
        <v>4</v>
      </c>
    </row>
    <row r="10" spans="1:3" x14ac:dyDescent="0.25">
      <c r="A10" s="6" t="s">
        <v>5</v>
      </c>
      <c r="B10" s="9"/>
      <c r="C10" s="10"/>
    </row>
    <row r="11" spans="1:3" x14ac:dyDescent="0.25">
      <c r="A11" s="6" t="s">
        <v>6</v>
      </c>
      <c r="B11" s="9">
        <v>62262</v>
      </c>
      <c r="C11" s="9"/>
    </row>
    <row r="12" spans="1:3" x14ac:dyDescent="0.25">
      <c r="A12" s="6" t="s">
        <v>7</v>
      </c>
      <c r="B12" s="9">
        <v>69570</v>
      </c>
      <c r="C12" s="9"/>
    </row>
    <row r="13" spans="1:3" x14ac:dyDescent="0.25">
      <c r="A13" s="11" t="s">
        <v>8</v>
      </c>
      <c r="B13" s="12">
        <f>SUM(B11:B12)</f>
        <v>131832</v>
      </c>
      <c r="C13" s="12"/>
    </row>
    <row r="14" spans="1:3" x14ac:dyDescent="0.25">
      <c r="A14" s="6" t="s">
        <v>9</v>
      </c>
      <c r="B14" s="9"/>
      <c r="C14" s="8"/>
    </row>
    <row r="15" spans="1:3" x14ac:dyDescent="0.25">
      <c r="A15" s="6" t="s">
        <v>73</v>
      </c>
      <c r="B15" s="9">
        <v>0</v>
      </c>
      <c r="C15" s="9"/>
    </row>
    <row r="16" spans="1:3" x14ac:dyDescent="0.25">
      <c r="A16" s="6" t="s">
        <v>10</v>
      </c>
      <c r="B16" s="9">
        <v>0</v>
      </c>
      <c r="C16" s="9"/>
    </row>
    <row r="17" spans="1:3" x14ac:dyDescent="0.25">
      <c r="A17" s="13" t="s">
        <v>74</v>
      </c>
      <c r="B17" s="9">
        <v>17772.310000000001</v>
      </c>
      <c r="C17" s="9">
        <v>0</v>
      </c>
    </row>
    <row r="18" spans="1:3" ht="31.5" x14ac:dyDescent="0.25">
      <c r="A18" s="13" t="s">
        <v>75</v>
      </c>
      <c r="B18" s="9">
        <v>6000</v>
      </c>
      <c r="C18" s="9">
        <v>0</v>
      </c>
    </row>
    <row r="19" spans="1:3" x14ac:dyDescent="0.25">
      <c r="A19" s="6" t="s">
        <v>88</v>
      </c>
      <c r="B19" s="9">
        <f>SUM(B11*1000/100)</f>
        <v>622620</v>
      </c>
      <c r="C19" s="10">
        <v>0</v>
      </c>
    </row>
    <row r="20" spans="1:3" x14ac:dyDescent="0.25">
      <c r="A20" s="6" t="s">
        <v>11</v>
      </c>
      <c r="B20" s="9">
        <v>6410</v>
      </c>
      <c r="C20" s="10"/>
    </row>
    <row r="21" spans="1:3" ht="16.149999999999999" customHeight="1" x14ac:dyDescent="0.25">
      <c r="A21" s="6" t="s">
        <v>12</v>
      </c>
      <c r="B21" s="9">
        <v>29128.639999999999</v>
      </c>
      <c r="C21" s="9">
        <v>0</v>
      </c>
    </row>
    <row r="22" spans="1:3" x14ac:dyDescent="0.25">
      <c r="A22" s="6"/>
      <c r="B22" s="9"/>
      <c r="C22" s="10"/>
    </row>
    <row r="23" spans="1:3" x14ac:dyDescent="0.25">
      <c r="A23" s="6"/>
      <c r="B23" s="9"/>
      <c r="C23" s="10"/>
    </row>
    <row r="24" spans="1:3" s="14" customFormat="1" x14ac:dyDescent="0.25">
      <c r="A24" s="11" t="s">
        <v>13</v>
      </c>
      <c r="B24" s="12">
        <f>SUM(B15:B23)</f>
        <v>681930.95000000007</v>
      </c>
      <c r="C24" s="12">
        <f>SUM(C15:C23)</f>
        <v>0</v>
      </c>
    </row>
    <row r="25" spans="1:3" x14ac:dyDescent="0.25">
      <c r="A25" s="6"/>
      <c r="B25" s="9"/>
      <c r="C25" s="10"/>
    </row>
    <row r="26" spans="1:3" x14ac:dyDescent="0.25">
      <c r="A26" s="6" t="s">
        <v>14</v>
      </c>
      <c r="B26" s="9"/>
      <c r="C26" s="10"/>
    </row>
    <row r="27" spans="1:3" ht="31.5" x14ac:dyDescent="0.25">
      <c r="A27" s="13" t="s">
        <v>15</v>
      </c>
      <c r="B27" s="9">
        <f>536594.04</f>
        <v>536594.04</v>
      </c>
      <c r="C27" s="9">
        <f>536594.04/1.65</f>
        <v>325208.50909090915</v>
      </c>
    </row>
    <row r="28" spans="1:3" ht="31.15" customHeight="1" x14ac:dyDescent="0.25">
      <c r="A28" s="13" t="s">
        <v>77</v>
      </c>
      <c r="B28" s="9">
        <f>SUM(B12*1000/100)</f>
        <v>695700</v>
      </c>
      <c r="C28" s="10">
        <f>SUM(B28/1.28)</f>
        <v>543515.625</v>
      </c>
    </row>
    <row r="29" spans="1:3" ht="31.5" x14ac:dyDescent="0.25">
      <c r="A29" s="13" t="s">
        <v>16</v>
      </c>
      <c r="B29" s="9">
        <v>0</v>
      </c>
      <c r="C29" s="10">
        <f>SUM(B29)</f>
        <v>0</v>
      </c>
    </row>
    <row r="30" spans="1:3" x14ac:dyDescent="0.25">
      <c r="A30" s="6"/>
      <c r="B30" s="9"/>
      <c r="C30" s="10"/>
    </row>
    <row r="31" spans="1:3" s="14" customFormat="1" x14ac:dyDescent="0.25">
      <c r="A31" s="11" t="s">
        <v>17</v>
      </c>
      <c r="B31" s="12">
        <f>SUM(B27:B29)</f>
        <v>1232294.04</v>
      </c>
      <c r="C31" s="12">
        <f>SUM(C27:C29)</f>
        <v>868724.13409090915</v>
      </c>
    </row>
    <row r="32" spans="1:3" s="14" customFormat="1" x14ac:dyDescent="0.25">
      <c r="A32" s="11"/>
      <c r="B32" s="12"/>
      <c r="C32" s="15"/>
    </row>
    <row r="33" spans="1:3" s="14" customFormat="1" x14ac:dyDescent="0.25">
      <c r="A33" s="11" t="s">
        <v>18</v>
      </c>
      <c r="B33" s="12">
        <f>SUM(B24+B31)</f>
        <v>1914224.9900000002</v>
      </c>
      <c r="C33" s="12">
        <f>SUM(B24+C31)</f>
        <v>1550655.0840909092</v>
      </c>
    </row>
    <row r="34" spans="1:3" ht="24" customHeight="1" x14ac:dyDescent="0.25">
      <c r="A34" s="6" t="s">
        <v>19</v>
      </c>
      <c r="B34" s="7"/>
      <c r="C34" s="10"/>
    </row>
    <row r="35" spans="1:3" x14ac:dyDescent="0.25">
      <c r="A35" s="6"/>
      <c r="B35" s="10"/>
      <c r="C35" s="10"/>
    </row>
    <row r="36" spans="1:3" x14ac:dyDescent="0.25">
      <c r="A36" s="6" t="s">
        <v>20</v>
      </c>
      <c r="B36" s="10"/>
      <c r="C36" s="10"/>
    </row>
    <row r="37" spans="1:3" ht="31.5" x14ac:dyDescent="0.25">
      <c r="A37" s="13" t="s">
        <v>21</v>
      </c>
      <c r="B37" s="10">
        <f>SUM(зплата!D9)</f>
        <v>390600</v>
      </c>
      <c r="C37" s="10"/>
    </row>
    <row r="38" spans="1:3" x14ac:dyDescent="0.25">
      <c r="A38" s="6" t="s">
        <v>22</v>
      </c>
      <c r="B38" s="10">
        <f>SUM(зплата!E9)</f>
        <v>108000</v>
      </c>
      <c r="C38" s="10"/>
    </row>
    <row r="39" spans="1:3" ht="31.5" x14ac:dyDescent="0.25">
      <c r="A39" s="13" t="s">
        <v>23</v>
      </c>
      <c r="B39" s="9">
        <v>120000</v>
      </c>
      <c r="C39" s="10"/>
    </row>
    <row r="40" spans="1:3" ht="31.5" x14ac:dyDescent="0.25">
      <c r="A40" s="13" t="s">
        <v>24</v>
      </c>
      <c r="B40" s="9">
        <v>65000</v>
      </c>
      <c r="C40" s="10"/>
    </row>
    <row r="41" spans="1:3" x14ac:dyDescent="0.25">
      <c r="A41" s="13" t="s">
        <v>25</v>
      </c>
      <c r="B41" s="9">
        <f>SUM(C33*2%)+10000</f>
        <v>41013.101681818182</v>
      </c>
      <c r="C41" s="10"/>
    </row>
    <row r="42" spans="1:3" x14ac:dyDescent="0.25">
      <c r="A42" s="6" t="s">
        <v>26</v>
      </c>
      <c r="B42" s="9">
        <v>0</v>
      </c>
      <c r="C42" s="10"/>
    </row>
    <row r="43" spans="1:3" x14ac:dyDescent="0.25">
      <c r="A43" s="6" t="s">
        <v>27</v>
      </c>
      <c r="B43" s="9">
        <f>SUM(B21*15%)</f>
        <v>4369.2959999999994</v>
      </c>
      <c r="C43" s="10"/>
    </row>
    <row r="44" spans="1:3" ht="31.5" x14ac:dyDescent="0.25">
      <c r="A44" s="13" t="s">
        <v>28</v>
      </c>
      <c r="B44" s="9">
        <v>25000</v>
      </c>
      <c r="C44" s="10"/>
    </row>
    <row r="45" spans="1:3" x14ac:dyDescent="0.25">
      <c r="A45" s="6"/>
      <c r="B45" s="10"/>
      <c r="C45" s="10"/>
    </row>
    <row r="46" spans="1:3" s="14" customFormat="1" x14ac:dyDescent="0.25">
      <c r="A46" s="11" t="s">
        <v>29</v>
      </c>
      <c r="B46" s="12">
        <f>SUM(B37:B44)</f>
        <v>753982.39768181811</v>
      </c>
      <c r="C46" s="15"/>
    </row>
    <row r="47" spans="1:3" s="14" customFormat="1" x14ac:dyDescent="0.25">
      <c r="A47" s="11"/>
      <c r="B47" s="12"/>
      <c r="C47" s="15"/>
    </row>
    <row r="48" spans="1:3" x14ac:dyDescent="0.25">
      <c r="A48" s="6" t="s">
        <v>30</v>
      </c>
      <c r="B48" s="10"/>
      <c r="C48" s="10"/>
    </row>
    <row r="49" spans="1:3" x14ac:dyDescent="0.25">
      <c r="A49" s="6" t="s">
        <v>31</v>
      </c>
      <c r="B49" s="10"/>
      <c r="C49" s="10"/>
    </row>
    <row r="50" spans="1:3" x14ac:dyDescent="0.25">
      <c r="A50" s="6" t="s">
        <v>32</v>
      </c>
      <c r="B50" s="10">
        <f>SUM('ремонт дорог '!E15)</f>
        <v>418800</v>
      </c>
      <c r="C50" s="10"/>
    </row>
    <row r="51" spans="1:3" ht="31.5" x14ac:dyDescent="0.25">
      <c r="A51" s="13" t="s">
        <v>84</v>
      </c>
      <c r="B51" s="9">
        <f>SUM(8.333334*821.74*6+8.333334*1150.44*6)</f>
        <v>98609.007888720022</v>
      </c>
      <c r="C51" s="9"/>
    </row>
    <row r="52" spans="1:3" s="16" customFormat="1" ht="51" customHeight="1" x14ac:dyDescent="0.25">
      <c r="A52" s="17" t="s">
        <v>33</v>
      </c>
      <c r="B52" s="18">
        <f>SUM(240*4.53*1.036)</f>
        <v>1126.3392000000001</v>
      </c>
      <c r="C52" s="19"/>
    </row>
    <row r="53" spans="1:3" x14ac:dyDescent="0.25">
      <c r="A53" s="13" t="s">
        <v>34</v>
      </c>
      <c r="B53" s="9">
        <f>SUM(зплата!D10+зплата!D11)</f>
        <v>109368</v>
      </c>
      <c r="C53" s="10"/>
    </row>
    <row r="54" spans="1:3" x14ac:dyDescent="0.25">
      <c r="A54" s="6"/>
      <c r="B54" s="10"/>
      <c r="C54" s="10"/>
    </row>
    <row r="55" spans="1:3" s="14" customFormat="1" x14ac:dyDescent="0.25">
      <c r="A55" s="11" t="s">
        <v>35</v>
      </c>
      <c r="B55" s="12">
        <f>SUM(B50:B53)</f>
        <v>627903.34708871995</v>
      </c>
      <c r="C55" s="15"/>
    </row>
    <row r="56" spans="1:3" s="14" customFormat="1" x14ac:dyDescent="0.25">
      <c r="A56" s="11" t="s">
        <v>36</v>
      </c>
      <c r="B56" s="12">
        <f>SUM(B46+B55)</f>
        <v>1381885.7447705381</v>
      </c>
      <c r="C56" s="12"/>
    </row>
    <row r="57" spans="1:3" s="14" customFormat="1" x14ac:dyDescent="0.25">
      <c r="A57" s="20" t="s">
        <v>37</v>
      </c>
      <c r="B57" s="12">
        <f>SUM(B56/B13*100)</f>
        <v>1048.2172346399493</v>
      </c>
      <c r="C57" s="12"/>
    </row>
    <row r="58" spans="1:3" x14ac:dyDescent="0.25">
      <c r="A58" s="6"/>
      <c r="B58" s="10"/>
      <c r="C58" s="10"/>
    </row>
    <row r="59" spans="1:3" x14ac:dyDescent="0.25">
      <c r="A59" s="6"/>
      <c r="B59" s="10"/>
      <c r="C59" s="10"/>
    </row>
    <row r="60" spans="1:3" s="14" customFormat="1" x14ac:dyDescent="0.25">
      <c r="A60" s="11" t="s">
        <v>38</v>
      </c>
      <c r="B60" s="12">
        <f>SUM(B33-B56)</f>
        <v>532339.24522946216</v>
      </c>
      <c r="C60" s="12">
        <f>SUM(C33-B56)</f>
        <v>168769.33932037116</v>
      </c>
    </row>
    <row r="61" spans="1:3" x14ac:dyDescent="0.25">
      <c r="A61" s="3"/>
      <c r="B61" s="4"/>
    </row>
    <row r="62" spans="1:3" x14ac:dyDescent="0.25">
      <c r="A62" s="3"/>
      <c r="B62" s="4"/>
    </row>
    <row r="63" spans="1:3" x14ac:dyDescent="0.25">
      <c r="A63" s="3"/>
      <c r="B63" s="4"/>
    </row>
    <row r="64" spans="1:3" x14ac:dyDescent="0.25">
      <c r="A64" s="3"/>
      <c r="B64" s="4"/>
    </row>
    <row r="65" spans="1:2" x14ac:dyDescent="0.25">
      <c r="A65" s="3"/>
      <c r="B65" s="4"/>
    </row>
    <row r="66" spans="1:2" x14ac:dyDescent="0.25">
      <c r="A66" s="3"/>
      <c r="B66" s="4"/>
    </row>
  </sheetData>
  <mergeCells count="1">
    <mergeCell ref="A8:C8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смета -600 р.</vt:lpstr>
      <vt:lpstr>зплата</vt:lpstr>
      <vt:lpstr>ремонт дорог </vt:lpstr>
      <vt:lpstr>смета -800 р. (2)</vt:lpstr>
      <vt:lpstr>смета -1000 р.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Игонина</dc:creator>
  <cp:lastModifiedBy>Анастасия Фадеева</cp:lastModifiedBy>
  <cp:lastPrinted>2024-10-04T21:16:17Z</cp:lastPrinted>
  <dcterms:created xsi:type="dcterms:W3CDTF">2024-10-04T21:08:35Z</dcterms:created>
  <dcterms:modified xsi:type="dcterms:W3CDTF">2025-01-23T11:18:29Z</dcterms:modified>
</cp:coreProperties>
</file>