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смета -1000 р." r:id="rId1" sheetId="1" state="visible"/>
    <sheet name="зплата" r:id="rId2" sheetId="2" state="visible"/>
    <sheet name="ремонт дорог 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<sst xmlns="http://schemas.openxmlformats.org/spreadsheetml/2006/main" xmlns:a="http://schemas.openxmlformats.org/drawingml/2006/main" xmlns:a15="http://schemas.microsoft.com/office/drawing/2012/main" xmlns:asvg="http://schemas.microsoft.com/office/drawing/2016/SVG/main" xmlns:c="http://schemas.openxmlformats.org/drawingml/2006/chart" xmlns:co="http://ncloudtech.com" xmlns:co-ooxml="http://ncloudtech.com/ooxml" xmlns:m="http://schemas.openxmlformats.org/officeDocument/2006/math" xmlns:mc="http://schemas.openxmlformats.org/markup-compatibility/2006" xmlns:o="urn:schemas-microsoft-com:office:office" xmlns:p="http://schemas.openxmlformats.org/presentationml/2006/main" xmlns:pic="http://schemas.openxmlformats.org/drawingml/2006/picture" xmlns:r="http://schemas.openxmlformats.org/officeDocument/2006/relationships" xmlns:s="http://schemas.openxmlformats.org/officeDocument/2006/sharedTypes" xmlns:sl="http://schemas.openxmlformats.org/schemaLibrary/2006/main" xmlns:v="urn:schemas-microsoft-com:vml" xmlns:w="http://schemas.openxmlformats.org/wordprocessingml/2006/main" xmlns:w14="http://schemas.microsoft.com/office/word/2010/wordml" xmlns:w15="http://schemas.microsoft.com/office/word/2012/wordml" xmlns:wp="http://schemas.openxmlformats.org/drawingml/2006/wordprocessingDrawing" xmlns:wpg="http://schemas.microsoft.com/office/word/2010/wordprocessingGroup" xmlns:wps="http://schemas.microsoft.com/office/word/2010/wordprocessingShape" xmlns:x="urn:schemas-microsoft-com:office:excel" xmlns:x14="http://schemas.microsoft.com/office/spreadsheetml/2009/9/main" xmlns:xdr="http://schemas.openxmlformats.org/drawingml/2006/spreadsheetDrawing" xmlns:xm="http://schemas.microsoft.com/office/excel/2006/main" mc:Ignorable="co co-ooxml w14 x14 w15">
  <si>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Утверждена на общем собрании членов</t>
  </si>
  <si>
    <t>(собрании уполномоченных) СНТ «Лесное»</t>
  </si>
  <si>
    <t>Протокол № б/н от «14» декабря 2025 года</t>
  </si>
  <si>
    <t xml:space="preserve">Председатель собрания Колонтаевская Е.В. </t>
  </si>
  <si>
    <t>Секретарь собрания Игонина Л.А.</t>
  </si>
  <si>
    <t>М.П.</t>
  </si>
  <si>
    <t xml:space="preserve">Приходно-расходная смета СНТ «Лесное» на 2026 год </t>
  </si>
  <si>
    <t>из расчета 1000 руб. за сотку</t>
  </si>
  <si>
    <t>Поступления за минусом неуплаты</t>
  </si>
  <si>
    <t>уд. Вес</t>
  </si>
  <si>
    <t>Поступления по видам обязательных платежей (руб.)</t>
  </si>
  <si>
    <t>площадь, занимаемая земельными участками членами СНТ</t>
  </si>
  <si>
    <t>площадь, занимаемая земельными участками для расчетов всего</t>
  </si>
  <si>
    <t>Итого площадь СНТ для расчетов</t>
  </si>
  <si>
    <t>Раздел 1. Членские взносы, вступительные взносы</t>
  </si>
  <si>
    <t xml:space="preserve">1. Остаток средств на 12.12.2025 г. </t>
  </si>
  <si>
    <t>2. Задолженность по ФОТ</t>
  </si>
  <si>
    <t>3. Задолженность за вывоз ТБО</t>
  </si>
  <si>
    <t>Остаток денежных средств на 01.01.2026 г.</t>
  </si>
  <si>
    <t>1. Долги по членским взносам за прошлые периоды (на 01.01.2026)</t>
  </si>
  <si>
    <t>2. Переплата по членским взносам на 01.01.2026</t>
  </si>
  <si>
    <t>3. Долг по дополнительному взносу на капитальный ремонт дорог (2000 руб.) за 2019 г. на 01.01.2026 г. Взыскано по суду</t>
  </si>
  <si>
    <t>4. Членские взносы за 2026 г. 1000 руб.</t>
  </si>
  <si>
    <t xml:space="preserve">5. Прочие доходы судебные издержки взысканные </t>
  </si>
  <si>
    <t>Итого доходов по разделу 1: __________________________________</t>
  </si>
  <si>
    <t>Раздел 2. Целевые поступления на содержание инфраструктуры и территории</t>
  </si>
  <si>
    <t>1. Долги за прошлые периоды (3 года) по оплате за пользование объектами инфраструктуры/ - 65% неуплаты</t>
  </si>
  <si>
    <t>2. Переплата по индивидуальным взносам на 01.01.2026 г.</t>
  </si>
  <si>
    <t>3. Плата за пользование объектами  инфраструктуры  индивидуальными садоводами СНТ на 2026 г. - 28% неуплаты</t>
  </si>
  <si>
    <t xml:space="preserve">4. Прочие доходы (в т.ч. возврат от Коклюхиной и взыскание по выигранным искам, возмещение судебных расходов, госпошлины) </t>
  </si>
  <si>
    <t>Итого доходов по разделу 2: ________________________________________</t>
  </si>
  <si>
    <t>ВСЕГО поступлений (сумма разделов 1,2): _______________________________</t>
  </si>
  <si>
    <t>Формирование эксплуатационного фонда (расходы СНТ)</t>
  </si>
  <si>
    <t>Раздел 4. Расходы по хозяйственной деятельности</t>
  </si>
  <si>
    <t>1. Фонд оплаты по трудовым договорам работников (т.ч. проезд), с учетом страховых взносов</t>
  </si>
  <si>
    <t>2. Компенсация за использование личного автомобиля и иного имущества</t>
  </si>
  <si>
    <t xml:space="preserve">3. Оплата по гражданско-правовым договорам( в том числе юридические услуги) </t>
  </si>
  <si>
    <r>
      <t xml:space="preserve">4. Организационные расходы (канцелярские 5000 р., связь 2500 р., программное обеспечение 26000 р., проведение собраний - 30000 р., </t>
    </r>
    <r>
      <rPr>
        <rFont val="Times New Roman"/>
        <sz val="12"/>
      </rPr>
      <t>содержание сайта стоимость платформы по тариф. плану мин в месяц 693 р., если за год, то скидка 30%, оплата за домен (имя сайта) - 4900 руб.</t>
    </r>
    <r>
      <t xml:space="preserve">) </t>
    </r>
  </si>
  <si>
    <t>5. Банковские расходы (комиссия по электронным платежам)</t>
  </si>
  <si>
    <t>6. Налог на землю</t>
  </si>
  <si>
    <t>7. Налог по УСН</t>
  </si>
  <si>
    <t xml:space="preserve">8. Резервный фонд на непредвиденные расходы (в т.ч. штрафы, пени, судебные издержки - госпошлина 22 должника * 4000 руб. , др.) </t>
  </si>
  <si>
    <t xml:space="preserve">Итого расходов по разделу 4: </t>
  </si>
  <si>
    <t>Радел 5. Целевые расходы на содержание инфраструктуры</t>
  </si>
  <si>
    <t>и территории</t>
  </si>
  <si>
    <t xml:space="preserve">9. Ремонт и содержание дорог </t>
  </si>
  <si>
    <t>10. Проведение субботника (расходы на установку контейнеров 3*8000 р., мусорные мешки и др. материалы 6000 руб.)</t>
  </si>
  <si>
    <t>10. Вывоз мусора 8,333334 куб.м (4,2 куб. м*3(контейнера))*850,79 руб. до 30.06.2026 с 01.07.2026 - 948,58 руб.</t>
  </si>
  <si>
    <t>11. Расходы на содержание имущества (расходы по содержанию сторожки: электроэнергия 240 Квт, тариф 4-53 руб., расходы по транспортировке эл/энергии с учетом фактических потерь 3,6%.)</t>
  </si>
  <si>
    <t xml:space="preserve">12. Уборка территории </t>
  </si>
  <si>
    <t xml:space="preserve">Итого расходов по разделу 5: </t>
  </si>
  <si>
    <t>Всего расходов</t>
  </si>
  <si>
    <t xml:space="preserve">В том числе На человека расходы из расчета на 1 сотку </t>
  </si>
  <si>
    <t>Разница между доходами и расходами +профицит/ - дефицит</t>
  </si>
  <si>
    <t>без вывоза мусора</t>
  </si>
  <si>
    <t>Утвержден взнос 1000 руб. за 1 сотку</t>
  </si>
  <si>
    <t>Для собственников, имеющих прямой договор с региональным операторов  - 940 руб. за 1 сотку</t>
  </si>
  <si>
    <t>Приложение к смете 1</t>
  </si>
  <si>
    <t>Фонд оплаты труда СНТ</t>
  </si>
  <si>
    <t>в м-ц</t>
  </si>
  <si>
    <t>компенсация за использование личного автомобиля</t>
  </si>
  <si>
    <t>з/плата за год</t>
  </si>
  <si>
    <t>компенсация за год</t>
  </si>
  <si>
    <t>Итого в м-ц</t>
  </si>
  <si>
    <t>з/плата всего, с т.ч.</t>
  </si>
  <si>
    <t>председатель</t>
  </si>
  <si>
    <t>бухгалтер</t>
  </si>
  <si>
    <t>Администратор сайта (техник)</t>
  </si>
  <si>
    <t>Страховые взносы</t>
  </si>
  <si>
    <t>Итого</t>
  </si>
  <si>
    <t>уборщик территории по трудовому договору работа 4 раза в месяц</t>
  </si>
  <si>
    <t>Потребность в ремонте дорог СНТ "Лесное"</t>
  </si>
  <si>
    <t>1 вариант</t>
  </si>
  <si>
    <t>кол-во машин</t>
  </si>
  <si>
    <t>цена за одну машину асф. Крошка</t>
  </si>
  <si>
    <t>стоимость работ по расчистке</t>
  </si>
  <si>
    <t>стоимость подсыпки</t>
  </si>
  <si>
    <t>ул. Лесная</t>
  </si>
  <si>
    <t>пер. Лесной</t>
  </si>
  <si>
    <t>пер. Болотный</t>
  </si>
  <si>
    <t>ул. Центральная</t>
  </si>
  <si>
    <t>пер. Грушевый</t>
  </si>
  <si>
    <t>пер. Зеленый</t>
  </si>
  <si>
    <t>пер. Солнечный</t>
  </si>
  <si>
    <t>пер. Яблочный</t>
  </si>
  <si>
    <t>ул. Садовая</t>
  </si>
  <si>
    <t>пер. Садовый</t>
  </si>
  <si>
    <t>пер. Земляничный</t>
  </si>
  <si>
    <t>Дубки</t>
  </si>
  <si>
    <t>асфальтная крошка от 25000 руб. за 30 тонн</t>
  </si>
  <si>
    <r>
      <rPr>
        <rFont val="Gilroy"/>
        <b val="true"/>
        <i val="false"/>
        <strike val="false"/>
        <color rgb="F3AC14" tint="0"/>
        <sz val="12"/>
      </rPr>
      <t>PRO</t>
    </r>
    <r>
      <rPr>
        <rFont val="Gilroy"/>
        <b val="true"/>
        <i val="false"/>
        <strike val="false"/>
        <color rgb="040404" tint="0"/>
        <sz val="12"/>
      </rPr>
      <t>ДОСТАВКУ</t>
    </r>
  </si>
  <si>
    <t xml:space="preserve">миниэкскаватор аренда 3300 руб. в час </t>
  </si>
  <si>
    <t>на одну  машину время работы 3 часа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</si>
</sst>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0.0%" formatCode="0.0%" numFmtId="1002"/>
    <numFmt co:extendedFormatCode="0.00;-0.00" formatCode="0.00;-0.00" numFmtId="1003"/>
    <numFmt co:extendedFormatCode="0.00" formatCode="0.00" numFmtId="1004"/>
  </numFmts>
  <fonts count="10">
    <font>
      <name val="Calibri"/>
      <color theme="1" tint="0"/>
      <sz val="11"/>
    </font>
    <font>
      <color theme="1" tint="0"/>
      <sz val="11"/>
      <scheme val="minor"/>
    </font>
    <font>
      <name val="Times New Roman"/>
      <color rgb="000000" tint="0"/>
      <sz val="12"/>
    </font>
    <font>
      <name val="Times New Roman"/>
      <sz val="12"/>
    </font>
    <font>
      <name val="Times New Roman"/>
      <b val="true"/>
      <color rgb="FF0000" tint="0"/>
      <sz val="12"/>
    </font>
    <font>
      <name val="Times New Roman"/>
      <b val="true"/>
      <sz val="12"/>
    </font>
    <font>
      <name val="Calibri"/>
      <b val="true"/>
      <color rgb="000000" tint="0"/>
      <sz val="11"/>
    </font>
    <font>
      <name val="Times New Roman"/>
      <b val="true"/>
      <color rgb="000000" tint="0"/>
      <sz val="12"/>
    </font>
    <font>
      <name val="Times New Roman"/>
      <color rgb="000000" tint="0"/>
      <sz val="10"/>
    </font>
    <font>
      <color theme="1" tint="0"/>
      <sz val="12"/>
      <scheme val="minor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1" numFmtId="1001" quotePrefix="false"/>
    <xf applyFont="true" applyNumberFormat="true" borderId="0" fillId="0" fontId="2" numFmtId="1001" quotePrefix="false"/>
    <xf applyFont="true" applyNumberFormat="true" borderId="0" fillId="0" fontId="1" numFmtId="1002" quotePrefix="false"/>
    <xf applyFont="true" applyNumberFormat="true" borderId="0" fillId="0" fontId="3" numFmtId="1000" quotePrefix="false"/>
    <xf applyFont="true" applyNumberFormat="true" borderId="0" fillId="0" fontId="3" numFmtId="1001" quotePrefix="false"/>
    <xf applyAlignment="true" applyFont="true" applyNumberFormat="true" borderId="0" fillId="0" fontId="4" numFmtId="1000" quotePrefix="false">
      <alignment horizontal="right"/>
    </xf>
    <xf applyAlignment="true" applyBorder="true" applyFont="true" applyNumberFormat="true" borderId="1" fillId="0" fontId="5" numFmtId="1000" quotePrefix="false">
      <alignment horizontal="center"/>
    </xf>
    <xf applyAlignment="true" applyBorder="true" applyFont="true" applyNumberFormat="true" borderId="2" fillId="0" fontId="5" numFmtId="1000" quotePrefix="false">
      <alignment horizontal="center"/>
    </xf>
    <xf applyAlignment="true" applyBorder="true" applyFont="true" applyNumberFormat="true" borderId="3" fillId="0" fontId="5" numFmtId="1000" quotePrefix="false">
      <alignment horizontal="center"/>
    </xf>
    <xf applyBorder="true" applyFont="true" applyNumberFormat="true" borderId="4" fillId="0" fontId="3" numFmtId="1000" quotePrefix="false"/>
    <xf applyAlignment="true" applyBorder="true" applyFont="true" applyNumberFormat="true" borderId="4" fillId="0" fontId="3" numFmtId="1001" quotePrefix="false">
      <alignment wrapText="true"/>
    </xf>
    <xf applyAlignment="true" applyBorder="true" applyFont="true" applyNumberFormat="true" borderId="4" fillId="0" fontId="2" numFmtId="1001" quotePrefix="false">
      <alignment wrapText="true"/>
    </xf>
    <xf applyBorder="true" applyFont="true" applyNumberFormat="true" borderId="4" fillId="0" fontId="3" numFmtId="1001" quotePrefix="false"/>
    <xf applyBorder="true" applyFont="true" applyNumberFormat="true" borderId="4" fillId="0" fontId="2" numFmtId="1001" quotePrefix="false"/>
    <xf applyBorder="true" applyFont="true" applyNumberFormat="true" borderId="4" fillId="0" fontId="5" numFmtId="1000" quotePrefix="false"/>
    <xf applyBorder="true" applyFont="true" applyNumberFormat="true" borderId="4" fillId="0" fontId="5" numFmtId="1001" quotePrefix="false"/>
    <xf applyAlignment="true" applyBorder="true" applyFont="true" applyNumberFormat="true" borderId="4" fillId="0" fontId="3" numFmtId="1000" quotePrefix="false">
      <alignment wrapText="true"/>
    </xf>
    <xf applyFont="true" applyNumberFormat="true" borderId="0" fillId="0" fontId="6" numFmtId="1000" quotePrefix="false"/>
    <xf applyFont="true" applyNumberFormat="true" borderId="0" fillId="0" fontId="6" numFmtId="1002" quotePrefix="false"/>
    <xf applyBorder="true" applyFont="true" applyNumberFormat="true" borderId="4" fillId="0" fontId="7" numFmtId="1001" quotePrefix="false"/>
    <xf applyBorder="true" applyFont="true" applyNumberFormat="true" borderId="4" fillId="0" fontId="3" numFmtId="1003" quotePrefix="false"/>
    <xf applyAlignment="true" applyFont="true" applyNumberFormat="true" borderId="0" fillId="0" fontId="1" numFmtId="1000" quotePrefix="false">
      <alignment vertical="top"/>
    </xf>
    <xf applyAlignment="true" applyBorder="true" applyFont="true" applyNumberFormat="true" borderId="4" fillId="0" fontId="3" numFmtId="1000" quotePrefix="false">
      <alignment vertical="top" wrapText="true"/>
    </xf>
    <xf applyAlignment="true" applyBorder="true" applyFont="true" applyNumberFormat="true" borderId="4" fillId="0" fontId="3" numFmtId="1001" quotePrefix="false">
      <alignment vertical="top"/>
    </xf>
    <xf applyAlignment="true" applyBorder="true" applyFont="true" applyNumberFormat="true" borderId="4" fillId="0" fontId="2" numFmtId="1001" quotePrefix="false">
      <alignment vertical="top"/>
    </xf>
    <xf applyAlignment="true" applyBorder="true" applyFont="true" applyNumberFormat="true" borderId="4" fillId="0" fontId="5" numFmtId="1000" quotePrefix="false">
      <alignment wrapText="true"/>
    </xf>
    <xf applyFont="true" applyNumberFormat="true" borderId="0" fillId="0" fontId="1" numFmtId="1004" quotePrefix="false"/>
    <xf applyFont="true" applyNumberFormat="true" borderId="0" fillId="0" fontId="2" numFmtId="1000" quotePrefix="false"/>
    <xf applyFont="true" applyNumberFormat="true" borderId="0" fillId="0" fontId="3" numFmtId="1004" quotePrefix="false"/>
    <xf applyAlignment="true" applyBorder="true" applyFont="true" applyNumberFormat="true" borderId="4" fillId="0" fontId="3" numFmtId="1000" quotePrefix="false">
      <alignment vertical="center" wrapText="true"/>
    </xf>
    <xf applyBorder="true" applyFont="true" applyNumberFormat="true" borderId="4" fillId="0" fontId="3" numFmtId="1004" quotePrefix="false"/>
    <xf applyAlignment="true" applyBorder="true" applyFont="true" applyNumberFormat="true" borderId="4" fillId="0" fontId="2" numFmtId="1000" quotePrefix="false">
      <alignment vertical="top" wrapText="true"/>
    </xf>
    <xf applyBorder="true" applyFont="true" applyNumberFormat="true" borderId="4" fillId="0" fontId="8" numFmtId="1004" quotePrefix="false"/>
    <xf applyFont="true" applyNumberFormat="true" borderId="0" fillId="0" fontId="8" numFmtId="1000" quotePrefix="false"/>
    <xf applyAlignment="true" applyBorder="true" applyFont="true" applyNumberFormat="true" borderId="4" fillId="0" fontId="3" numFmtId="1000" quotePrefix="false">
      <alignment vertical="center"/>
    </xf>
    <xf applyBorder="true" applyFont="true" applyNumberFormat="true" borderId="4" fillId="0" fontId="2" numFmtId="1000" quotePrefix="false"/>
    <xf applyAlignment="true" applyFont="true" applyNumberFormat="true" borderId="0" fillId="0" fontId="3" numFmtId="1000" quotePrefix="false">
      <alignment vertical="center" wrapText="true"/>
    </xf>
    <xf applyBorder="true" applyFont="true" applyNumberFormat="true" borderId="4" fillId="0" fontId="1" numFmtId="1000" quotePrefix="false"/>
    <xf applyAlignment="true" applyBorder="true" applyFont="true" applyNumberFormat="true" borderId="4" fillId="0" fontId="1" numFmtId="1000" quotePrefix="false">
      <alignment wrapText="true"/>
    </xf>
    <xf applyAlignment="true" applyFont="true" applyNumberFormat="true" borderId="0" fillId="0" fontId="1" numFmtId="1000" quotePrefix="false">
      <alignment horizontal="left" indent="0"/>
    </xf>
    <xf applyFont="true" applyNumberFormat="true" borderId="0" fillId="0" fontId="9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70"/>
  <sheetViews>
    <sheetView showZeros="true" workbookViewId="0"/>
  </sheetViews>
  <sheetFormatPr baseColWidth="8" customHeight="false" defaultColWidth="9.1093749022008" defaultRowHeight="15.6000003814697" zeroHeight="false"/>
  <cols>
    <col customWidth="true" max="1" min="1" outlineLevel="0" width="73.6640606616394"/>
    <col customWidth="true" max="2" min="2" outlineLevel="0" style="1" width="22.3320309229013"/>
    <col customWidth="true" max="3" min="3" outlineLevel="0" style="2" width="24.4414059942683"/>
    <col bestFit="true" customWidth="true" max="4" min="4" outlineLevel="0" style="3" width="9.00000016916618"/>
  </cols>
  <sheetData>
    <row outlineLevel="0" r="1">
      <c r="A1" s="4" t="s">
        <v>0</v>
      </c>
      <c r="B1" s="5" t="n"/>
    </row>
    <row outlineLevel="0" r="2">
      <c r="A2" s="4" t="s">
        <v>1</v>
      </c>
      <c r="B2" s="5" t="n"/>
    </row>
    <row outlineLevel="0" r="3">
      <c r="A3" s="4" t="s">
        <v>2</v>
      </c>
      <c r="B3" s="5" t="n"/>
    </row>
    <row outlineLevel="0" r="4">
      <c r="A4" s="4" t="s">
        <v>3</v>
      </c>
      <c r="B4" s="5" t="n"/>
    </row>
    <row outlineLevel="0" r="5">
      <c r="A5" s="4" t="s">
        <v>4</v>
      </c>
      <c r="B5" s="5" t="n"/>
    </row>
    <row outlineLevel="0" r="6">
      <c r="A6" s="4" t="s">
        <v>5</v>
      </c>
      <c r="B6" s="5" t="n"/>
    </row>
    <row outlineLevel="0" r="7">
      <c r="A7" s="6" t="n"/>
      <c r="B7" s="5" t="n"/>
    </row>
    <row outlineLevel="0" r="8">
      <c r="A8" s="7" t="s">
        <v>6</v>
      </c>
      <c r="B8" s="8" t="s"/>
      <c r="C8" s="9" t="s"/>
    </row>
    <row ht="31.2000007629395" outlineLevel="0" r="9">
      <c r="A9" s="10" t="n"/>
      <c r="B9" s="11" t="s">
        <v>7</v>
      </c>
      <c r="C9" s="12" t="s">
        <v>8</v>
      </c>
      <c r="D9" s="3" t="s">
        <v>9</v>
      </c>
    </row>
    <row outlineLevel="0" r="10">
      <c r="A10" s="10" t="s">
        <v>10</v>
      </c>
      <c r="B10" s="13" t="n"/>
      <c r="C10" s="14" t="n"/>
    </row>
    <row outlineLevel="0" r="11">
      <c r="A11" s="10" t="s">
        <v>11</v>
      </c>
      <c r="B11" s="13" t="n">
        <v>74009</v>
      </c>
      <c r="C11" s="13" t="n"/>
    </row>
    <row outlineLevel="0" r="12">
      <c r="A12" s="10" t="s">
        <v>12</v>
      </c>
      <c r="B12" s="13" t="n">
        <v>66338.8</v>
      </c>
      <c r="C12" s="13" t="n"/>
    </row>
    <row outlineLevel="0" r="13">
      <c r="A13" s="15" t="s">
        <v>13</v>
      </c>
      <c r="B13" s="16" t="n">
        <f aca="false" ca="false" dt2D="false" dtr="false" t="normal">SUM(B11:B12)</f>
        <v>140347.8</v>
      </c>
      <c r="C13" s="16" t="n"/>
    </row>
    <row outlineLevel="0" r="14">
      <c r="A14" s="10" t="s">
        <v>14</v>
      </c>
      <c r="B14" s="13" t="n"/>
      <c r="C14" s="12" t="n"/>
    </row>
    <row outlineLevel="0" r="15">
      <c r="A15" s="10" t="s">
        <v>15</v>
      </c>
      <c r="B15" s="13" t="n">
        <v>36342.24</v>
      </c>
      <c r="C15" s="13" t="n"/>
    </row>
    <row outlineLevel="0" r="16">
      <c r="A16" s="10" t="s">
        <v>16</v>
      </c>
      <c r="B16" s="13" t="n">
        <v>47493</v>
      </c>
      <c r="C16" s="13" t="n"/>
    </row>
    <row outlineLevel="0" r="17">
      <c r="A17" s="17" t="s">
        <v>17</v>
      </c>
      <c r="B17" s="13" t="n">
        <v>7089.92</v>
      </c>
      <c r="C17" s="13" t="n"/>
    </row>
    <row outlineLevel="0" r="18">
      <c r="A18" s="17" t="s">
        <v>18</v>
      </c>
      <c r="B18" s="13" t="n">
        <f aca="false" ca="false" dt2D="false" dtr="false" t="normal">SUM(B15-B16-B17)</f>
        <v>-18240.68</v>
      </c>
      <c r="C18" s="13" t="n"/>
    </row>
    <row outlineLevel="0" r="19">
      <c r="A19" s="17" t="s">
        <v>19</v>
      </c>
      <c r="B19" s="13" t="n">
        <f aca="false" ca="false" dt2D="false" dtr="false" t="normal">35735.3</f>
        <v>35735.3</v>
      </c>
      <c r="C19" s="13" t="n">
        <v>0</v>
      </c>
    </row>
    <row customHeight="true" hidden="false" ht="16.7999572753906" outlineLevel="0" r="20">
      <c r="A20" s="17" t="s">
        <v>20</v>
      </c>
      <c r="B20" s="13" t="n">
        <v>-27084.8</v>
      </c>
      <c r="C20" s="13" t="n"/>
    </row>
    <row ht="31.2000007629395" outlineLevel="0" r="21">
      <c r="A21" s="17" t="s">
        <v>21</v>
      </c>
      <c r="B21" s="13" t="n">
        <v>4000</v>
      </c>
      <c r="C21" s="13" t="n">
        <v>0</v>
      </c>
    </row>
    <row outlineLevel="0" r="22">
      <c r="A22" s="10" t="s">
        <v>22</v>
      </c>
      <c r="B22" s="13" t="n">
        <f aca="false" ca="false" dt2D="false" dtr="false" t="normal">SUM(B11*1000/100)</f>
        <v>740090</v>
      </c>
      <c r="C22" s="14" t="n">
        <v>0</v>
      </c>
    </row>
    <row customHeight="true" ht="16.2000007629395" outlineLevel="0" r="23">
      <c r="A23" s="10" t="s">
        <v>23</v>
      </c>
      <c r="B23" s="13" t="n">
        <v>39458.77</v>
      </c>
      <c r="C23" s="13" t="n">
        <v>0</v>
      </c>
    </row>
    <row outlineLevel="0" r="24">
      <c r="A24" s="10" t="n"/>
      <c r="B24" s="13" t="n"/>
      <c r="C24" s="14" t="n"/>
    </row>
    <row outlineLevel="0" r="25">
      <c r="A25" s="10" t="n"/>
      <c r="B25" s="13" t="n"/>
      <c r="C25" s="14" t="n"/>
    </row>
    <row customFormat="true" ht="15.6000003814697" outlineLevel="0" r="26" s="18">
      <c r="A26" s="15" t="s">
        <v>24</v>
      </c>
      <c r="B26" s="16" t="n">
        <f aca="false" ca="false" dt2D="false" dtr="false" t="normal">SUM(B18:B23)</f>
        <v>773958.59</v>
      </c>
      <c r="C26" s="16" t="n">
        <f aca="false" ca="false" dt2D="false" dtr="false" t="normal">SUM(C15:C25)</f>
        <v>0</v>
      </c>
      <c r="D26" s="19" t="n"/>
    </row>
    <row outlineLevel="0" r="27">
      <c r="A27" s="10" t="n"/>
      <c r="B27" s="13" t="n"/>
      <c r="C27" s="14" t="n"/>
    </row>
    <row outlineLevel="0" r="28">
      <c r="A28" s="10" t="s">
        <v>25</v>
      </c>
      <c r="B28" s="13" t="n"/>
      <c r="C28" s="14" t="n"/>
    </row>
    <row ht="31.2000007629395" outlineLevel="0" r="29">
      <c r="A29" s="17" t="s">
        <v>26</v>
      </c>
      <c r="B29" s="13" t="n">
        <f aca="false" ca="false" dt2D="false" dtr="false" t="normal">395441.59</f>
        <v>395441.59</v>
      </c>
      <c r="C29" s="13" t="n">
        <f aca="false" ca="false" dt2D="false" dtr="false" t="normal">369913.44-369913.44*0.65</f>
        <v>129469.704</v>
      </c>
    </row>
    <row customHeight="true" hidden="false" ht="20.3999328613281" outlineLevel="0" r="30">
      <c r="A30" s="17" t="s">
        <v>27</v>
      </c>
      <c r="B30" s="13" t="n">
        <v>-25528.15</v>
      </c>
      <c r="C30" s="14" t="n">
        <v>-25525.15</v>
      </c>
    </row>
    <row customHeight="true" ht="31.2000007629395" outlineLevel="0" r="31">
      <c r="A31" s="17" t="s">
        <v>28</v>
      </c>
      <c r="B31" s="13" t="n">
        <f aca="false" ca="false" dt2D="false" dtr="false" t="normal">SUM(B12*1000/100)</f>
        <v>663388</v>
      </c>
      <c r="C31" s="14" t="n">
        <f aca="false" ca="false" dt2D="false" dtr="false" t="normal">SUM(B31-B31*0.28)</f>
        <v>477639.36</v>
      </c>
    </row>
    <row ht="31.2000007629395" outlineLevel="0" r="32">
      <c r="A32" s="17" t="s">
        <v>29</v>
      </c>
      <c r="B32" s="13" t="n">
        <v>56715.36</v>
      </c>
      <c r="C32" s="14" t="n">
        <f aca="false" ca="false" dt2D="false" dtr="false" t="normal">SUM(B32)</f>
        <v>56715.36</v>
      </c>
    </row>
    <row outlineLevel="0" r="33">
      <c r="A33" s="10" t="n"/>
      <c r="B33" s="13" t="n"/>
      <c r="C33" s="14" t="n"/>
    </row>
    <row customFormat="true" ht="15.6000003814697" outlineLevel="0" r="34" s="18">
      <c r="A34" s="15" t="s">
        <v>30</v>
      </c>
      <c r="B34" s="16" t="n">
        <f aca="false" ca="false" dt2D="false" dtr="false" t="normal">SUM(B29:B32)</f>
        <v>1090016.8</v>
      </c>
      <c r="C34" s="16" t="n">
        <f aca="false" ca="false" dt2D="false" dtr="false" t="normal">SUM(C29:C32)</f>
        <v>638299.274</v>
      </c>
      <c r="D34" s="19" t="n"/>
    </row>
    <row customFormat="true" ht="15.6000003814697" outlineLevel="0" r="35" s="18">
      <c r="A35" s="15" t="n"/>
      <c r="B35" s="16" t="n"/>
      <c r="C35" s="20" t="n"/>
      <c r="D35" s="19" t="n"/>
    </row>
    <row customFormat="true" ht="15.6000003814697" outlineLevel="0" r="36" s="18">
      <c r="A36" s="15" t="s">
        <v>31</v>
      </c>
      <c r="B36" s="16" t="n">
        <f aca="false" ca="false" dt2D="false" dtr="false" t="normal">SUM(B26+B34)</f>
        <v>1863975.3900000001</v>
      </c>
      <c r="C36" s="16" t="n">
        <f aca="false" ca="false" dt2D="false" dtr="false" t="normal">SUM(B26+C34)</f>
        <v>1412257.864</v>
      </c>
      <c r="D36" s="19" t="n"/>
    </row>
    <row customHeight="true" ht="24" outlineLevel="0" r="37">
      <c r="A37" s="10" t="s">
        <v>32</v>
      </c>
      <c r="B37" s="11" t="n"/>
      <c r="C37" s="14" t="n"/>
    </row>
    <row outlineLevel="0" r="38">
      <c r="A38" s="10" t="n"/>
      <c r="B38" s="14" t="n"/>
      <c r="C38" s="14" t="n"/>
    </row>
    <row outlineLevel="0" r="39">
      <c r="A39" s="10" t="s">
        <v>33</v>
      </c>
      <c r="B39" s="14" t="n"/>
      <c r="C39" s="14" t="n"/>
    </row>
    <row ht="31.2000007629395" outlineLevel="0" r="40">
      <c r="A40" s="17" t="s">
        <v>34</v>
      </c>
      <c r="B40" s="14" t="n">
        <f aca="false" ca="false" dt2D="false" dtr="false" t="normal">SUM('зплата'!D9)</f>
        <v>390600</v>
      </c>
      <c r="C40" s="14" t="n"/>
      <c r="D40" s="3" t="n">
        <f aca="false" ca="false" dt2D="false" dtr="false" t="normal">SUM(B40/$B$60)</f>
        <v>0.26394445583370474</v>
      </c>
    </row>
    <row outlineLevel="0" r="41">
      <c r="A41" s="10" t="s">
        <v>35</v>
      </c>
      <c r="B41" s="14" t="n">
        <f aca="false" ca="false" dt2D="false" dtr="false" t="normal">SUM('зплата'!E9)</f>
        <v>108000</v>
      </c>
      <c r="C41" s="14" t="n"/>
      <c r="D41" s="3" t="n">
        <f aca="false" ca="false" dt2D="false" dtr="false" t="normal">SUM(B41/$B$60)</f>
        <v>0.07298003387107044</v>
      </c>
    </row>
    <row ht="31.2000007629395" outlineLevel="0" r="42">
      <c r="A42" s="17" t="s">
        <v>36</v>
      </c>
      <c r="B42" s="13" t="n">
        <v>120000</v>
      </c>
      <c r="C42" s="14" t="n"/>
      <c r="D42" s="3" t="n">
        <f aca="false" ca="false" dt2D="false" dtr="false" t="normal">SUM(B42/$B$60)</f>
        <v>0.0810889265234116</v>
      </c>
    </row>
    <row ht="31.2000007629395" outlineLevel="0" r="43">
      <c r="A43" s="17" t="s">
        <v>37</v>
      </c>
      <c r="B43" s="21" t="n">
        <f aca="false" ca="false" dt2D="false" dtr="false" t="normal">5000+2500+26000+30000+693*12-693*12*30%+4900</f>
        <v>74221.2</v>
      </c>
      <c r="C43" s="14" t="n"/>
      <c r="D43" s="3" t="n">
        <f aca="false" ca="false" dt2D="false" dtr="false" t="normal">SUM(B43/$B$60)</f>
        <v>0.050154311943995306</v>
      </c>
    </row>
    <row outlineLevel="0" r="44">
      <c r="A44" s="17" t="s">
        <v>38</v>
      </c>
      <c r="B44" s="13" t="n">
        <f aca="false" ca="false" dt2D="false" dtr="false" t="normal">SUM(C36*2.5%)+10000</f>
        <v>45306.4466</v>
      </c>
      <c r="C44" s="14" t="n"/>
      <c r="D44" s="3" t="n">
        <f aca="false" ca="false" dt2D="false" dtr="false" t="normal">SUM(B44/$B$60)</f>
        <v>0.03061542599486893</v>
      </c>
    </row>
    <row outlineLevel="0" r="45">
      <c r="A45" s="10" t="s">
        <v>39</v>
      </c>
      <c r="B45" s="13" t="n">
        <v>0</v>
      </c>
      <c r="C45" s="14" t="n"/>
      <c r="D45" s="3" t="n">
        <f aca="false" ca="false" dt2D="false" dtr="false" t="normal">SUM(B45/$B$60)</f>
        <v>0</v>
      </c>
    </row>
    <row outlineLevel="0" r="46">
      <c r="A46" s="10" t="s">
        <v>40</v>
      </c>
      <c r="B46" s="13" t="n">
        <f aca="false" ca="false" dt2D="false" dtr="false" t="normal">SUM(B23*15%)</f>
        <v>5918.8155</v>
      </c>
      <c r="C46" s="14" t="n"/>
      <c r="D46" s="3" t="n">
        <f aca="false" ca="false" dt2D="false" dtr="false" t="normal">SUM(B46/$B$60)</f>
        <v>0.003999586626542747</v>
      </c>
    </row>
    <row ht="31.2000007629395" outlineLevel="0" r="47">
      <c r="A47" s="17" t="s">
        <v>41</v>
      </c>
      <c r="B47" s="13" t="n">
        <v>88000</v>
      </c>
      <c r="C47" s="14" t="n"/>
      <c r="D47" s="3" t="n">
        <f aca="false" ca="false" dt2D="false" dtr="false" t="normal">SUM(B47/$B$60)</f>
        <v>0.05946521278383517</v>
      </c>
    </row>
    <row outlineLevel="0" r="48">
      <c r="A48" s="10" t="n"/>
      <c r="B48" s="14" t="n"/>
      <c r="C48" s="14" t="n"/>
    </row>
    <row customFormat="true" ht="15.6000003814697" outlineLevel="0" r="49" s="18">
      <c r="A49" s="15" t="s">
        <v>42</v>
      </c>
      <c r="B49" s="16" t="n">
        <f aca="false" ca="false" dt2D="false" dtr="false" t="normal">SUM(B40:B47)</f>
        <v>832046.4621</v>
      </c>
      <c r="C49" s="20" t="n"/>
      <c r="D49" s="19" t="n"/>
    </row>
    <row customFormat="true" ht="15.6000003814697" outlineLevel="0" r="50" s="18">
      <c r="A50" s="15" t="n"/>
      <c r="B50" s="16" t="n"/>
      <c r="C50" s="20" t="n"/>
      <c r="D50" s="19" t="n"/>
    </row>
    <row outlineLevel="0" r="51">
      <c r="A51" s="10" t="s">
        <v>43</v>
      </c>
      <c r="B51" s="14" t="n"/>
      <c r="C51" s="14" t="n"/>
    </row>
    <row outlineLevel="0" r="52">
      <c r="A52" s="10" t="s">
        <v>44</v>
      </c>
      <c r="B52" s="14" t="n"/>
      <c r="C52" s="14" t="n"/>
    </row>
    <row outlineLevel="0" r="53">
      <c r="A53" s="10" t="s">
        <v>45</v>
      </c>
      <c r="B53" s="14" t="n">
        <f aca="false" ca="false" dt2D="false" dtr="false" t="normal">SUM('ремонт дорог '!E15)</f>
        <v>418800</v>
      </c>
      <c r="C53" s="14" t="n"/>
      <c r="D53" s="3" t="n">
        <f aca="false" ca="false" dt2D="false" dtr="false" t="normal">SUM(B53/$B$60)</f>
        <v>0.28300035356670644</v>
      </c>
    </row>
    <row ht="31.2000007629395" outlineLevel="0" r="54">
      <c r="A54" s="17" t="s">
        <v>46</v>
      </c>
      <c r="B54" s="13" t="n">
        <f aca="false" ca="false" dt2D="false" dtr="false" t="normal">3*8000+6000</f>
        <v>30000</v>
      </c>
      <c r="C54" s="13" t="n"/>
      <c r="D54" s="3" t="n"/>
    </row>
    <row ht="31.2000007629395" outlineLevel="0" r="55">
      <c r="A55" s="17" t="s">
        <v>47</v>
      </c>
      <c r="B55" s="13" t="n">
        <f aca="false" ca="false" dt2D="false" dtr="false" t="normal">SUM(8.333334*821.74*6+8.333334*948.58*6)</f>
        <v>88516.00708128001</v>
      </c>
      <c r="C55" s="13" t="n"/>
      <c r="D55" s="3" t="n">
        <f aca="false" ca="false" dt2D="false" dtr="false" t="normal">SUM(B55/$B$60)</f>
        <v>0.05981389995299746</v>
      </c>
    </row>
    <row customFormat="true" customHeight="true" ht="51" outlineLevel="0" r="56" s="22">
      <c r="A56" s="23" t="s">
        <v>48</v>
      </c>
      <c r="B56" s="24" t="n">
        <f aca="false" ca="false" dt2D="false" dtr="false" t="normal">SUM(240*4.53*1.036)</f>
        <v>1126.3392000000001</v>
      </c>
      <c r="C56" s="25" t="n"/>
      <c r="D56" s="3" t="n">
        <f aca="false" ca="false" dt2D="false" dtr="false" t="normal">SUM(B56/$B$60)</f>
        <v>0.000761113638576985</v>
      </c>
    </row>
    <row outlineLevel="0" r="57">
      <c r="A57" s="17" t="s">
        <v>49</v>
      </c>
      <c r="B57" s="13" t="n">
        <f aca="false" ca="false" dt2D="false" dtr="false" t="normal">SUM('зплата'!D10+'зплата'!D11)</f>
        <v>109368</v>
      </c>
      <c r="C57" s="14" t="n"/>
      <c r="D57" s="3" t="n">
        <f aca="false" ca="false" dt2D="false" dtr="false" t="normal">SUM(B57/$B$60)</f>
        <v>0.07390444763343733</v>
      </c>
    </row>
    <row outlineLevel="0" r="58">
      <c r="A58" s="10" t="n"/>
      <c r="B58" s="14" t="n"/>
      <c r="C58" s="14" t="n"/>
    </row>
    <row customFormat="true" ht="15.6000003814697" outlineLevel="0" r="59" s="18">
      <c r="A59" s="15" t="s">
        <v>50</v>
      </c>
      <c r="B59" s="16" t="n">
        <f aca="false" ca="false" dt2D="false" dtr="false" t="normal">SUM(B53:B57)</f>
        <v>647810.34628128</v>
      </c>
      <c r="C59" s="20" t="n"/>
      <c r="D59" s="19" t="n"/>
    </row>
    <row customFormat="true" ht="15.6000003814697" outlineLevel="0" r="60" s="18">
      <c r="A60" s="15" t="s">
        <v>51</v>
      </c>
      <c r="B60" s="16" t="n">
        <f aca="false" ca="false" dt2D="false" dtr="false" t="normal">SUM(B49+B59)</f>
        <v>1479856.80838128</v>
      </c>
      <c r="C60" s="16" t="n"/>
      <c r="D60" s="19" t="n"/>
    </row>
    <row customFormat="true" ht="15.6000003814697" outlineLevel="0" r="61" s="18">
      <c r="A61" s="26" t="s">
        <v>52</v>
      </c>
      <c r="B61" s="16" t="n">
        <f aca="false" ca="false" dt2D="false" dtr="false" t="normal">SUM(B60/B13*100)</f>
        <v>1054.4210941541512</v>
      </c>
      <c r="C61" s="16" t="n"/>
      <c r="D61" s="19" t="n"/>
    </row>
    <row outlineLevel="0" r="62">
      <c r="A62" s="10" t="n"/>
      <c r="B62" s="14" t="n"/>
      <c r="C62" s="14" t="n"/>
    </row>
    <row outlineLevel="0" r="63">
      <c r="A63" s="10" t="n"/>
      <c r="B63" s="14" t="n"/>
      <c r="C63" s="14" t="n"/>
    </row>
    <row customFormat="true" ht="15.6000003814697" outlineLevel="0" r="64" s="18">
      <c r="A64" s="15" t="s">
        <v>53</v>
      </c>
      <c r="B64" s="16" t="n">
        <f aca="false" ca="false" dt2D="false" dtr="false" t="normal">SUM(B36-B60)</f>
        <v>384118.5816187202</v>
      </c>
      <c r="C64" s="16" t="n">
        <f aca="false" ca="false" dt2D="false" dtr="false" t="normal">SUM(C36-B60)</f>
        <v>-67598.94438127987</v>
      </c>
      <c r="D64" s="19" t="n"/>
    </row>
    <row outlineLevel="0" r="65">
      <c r="A65" s="4" t="n"/>
      <c r="B65" s="5" t="n"/>
    </row>
    <row outlineLevel="0" r="66">
      <c r="A66" s="4" t="s">
        <v>54</v>
      </c>
      <c r="B66" s="5" t="n"/>
      <c r="D66" s="27" t="n">
        <f aca="false" ca="false" dt2D="false" dtr="false" t="normal">SUM(1000-1000*D55)</f>
        <v>940.1861000470026</v>
      </c>
    </row>
    <row outlineLevel="0" r="67">
      <c r="A67" s="4" t="s">
        <v>55</v>
      </c>
      <c r="B67" s="5" t="n"/>
    </row>
    <row outlineLevel="0" r="68">
      <c r="A68" s="4" t="s">
        <v>56</v>
      </c>
      <c r="B68" s="5" t="n"/>
    </row>
    <row outlineLevel="0" r="69">
      <c r="A69" s="4" t="n"/>
      <c r="B69" s="5" t="n"/>
    </row>
    <row outlineLevel="0" r="70">
      <c r="A70" s="4" t="n"/>
      <c r="B70" s="5" t="n"/>
    </row>
  </sheetData>
  <mergeCells count="1">
    <mergeCell ref="A8:C8"/>
  </mergeCells>
  <pageMargins bottom="0.748031497001648" footer="0.31496062874794" header="0.31496062874794" left="0.708661377429962" right="0.708661377429962" top="0.748031497001648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4"/>
  <sheetViews>
    <sheetView showZeros="true" workbookViewId="0"/>
  </sheetViews>
  <sheetFormatPr baseColWidth="8" customHeight="false" defaultColWidth="9.1093749022008" defaultRowHeight="15.6000003814697" zeroHeight="false"/>
  <cols>
    <col customWidth="true" max="1" min="1" outlineLevel="0" width="22.1093743947023"/>
    <col customWidth="true" max="2" min="2" outlineLevel="0" width="10.5546874511004"/>
    <col customWidth="true" max="3" min="3" outlineLevel="0" width="15.3320317687322"/>
    <col customWidth="true" max="4" min="4" outlineLevel="0" width="14.2187504810663"/>
    <col customWidth="true" max="5" min="5" outlineLevel="0" width="12.8867183740017"/>
    <col customWidth="true" max="6" min="6" outlineLevel="0" width="10.5546874511004"/>
    <col customWidth="true" max="7" min="7" outlineLevel="0" width="11.8867188815003"/>
    <col customWidth="true" max="8" min="8" outlineLevel="0" width="10.8867187123341"/>
    <col customWidth="true" max="9" min="9" outlineLevel="0" width="11.5546876202666"/>
    <col customWidth="true" max="10" min="10" outlineLevel="0" width="11.4414058251021"/>
    <col customWidth="true" max="11" min="11" outlineLevel="0" style="28" width="10.5546874511004"/>
    <col customWidth="true" max="12" min="12" outlineLevel="0" style="28" width="10.9999998308338"/>
  </cols>
  <sheetData>
    <row outlineLevel="0" r="1">
      <c r="A1" s="4" t="s">
        <v>57</v>
      </c>
      <c r="B1" s="29" t="n"/>
      <c r="C1" s="4" t="n"/>
      <c r="D1" s="29" t="n"/>
      <c r="E1" s="4" t="n"/>
      <c r="F1" s="4" t="n"/>
      <c r="G1" s="29" t="n"/>
      <c r="H1" s="4" t="n"/>
      <c r="I1" s="29" t="n"/>
      <c r="J1" s="4" t="n"/>
    </row>
    <row outlineLevel="0" r="2">
      <c r="A2" s="4" t="n"/>
      <c r="B2" s="29" t="n"/>
      <c r="C2" s="4" t="n"/>
      <c r="D2" s="29" t="n"/>
      <c r="E2" s="4" t="n"/>
      <c r="F2" s="4" t="n"/>
      <c r="G2" s="29" t="n"/>
      <c r="H2" s="4" t="n"/>
      <c r="I2" s="29" t="n"/>
      <c r="J2" s="4" t="n"/>
    </row>
    <row customHeight="true" ht="111.75" outlineLevel="0" r="3">
      <c r="A3" s="30" t="s">
        <v>58</v>
      </c>
      <c r="B3" s="31" t="s">
        <v>59</v>
      </c>
      <c r="C3" s="32" t="s">
        <v>60</v>
      </c>
      <c r="D3" s="32" t="s">
        <v>61</v>
      </c>
      <c r="E3" s="32" t="s">
        <v>62</v>
      </c>
      <c r="F3" s="33" t="s">
        <v>63</v>
      </c>
      <c r="G3" s="34" t="n"/>
      <c r="H3" s="34" t="n"/>
      <c r="K3" s="0" t="n"/>
      <c r="L3" s="0" t="n"/>
    </row>
    <row outlineLevel="0" r="4">
      <c r="A4" s="35" t="s">
        <v>64</v>
      </c>
      <c r="B4" s="31" t="n">
        <f aca="false" ca="false" dt2D="false" dtr="false" t="normal">SUM(B5:B7)</f>
        <v>25000</v>
      </c>
      <c r="C4" s="36" t="n">
        <v>9000</v>
      </c>
      <c r="D4" s="36" t="n">
        <f aca="false" ca="false" dt2D="false" dtr="false" t="normal">SUM(D5:D7)</f>
        <v>300000</v>
      </c>
      <c r="E4" s="36" t="n">
        <f aca="false" ca="false" dt2D="false" dtr="false" t="normal">SUM(E5:E6)</f>
        <v>108000</v>
      </c>
      <c r="F4" s="33" t="n"/>
      <c r="G4" s="34" t="n"/>
      <c r="H4" s="34" t="n"/>
      <c r="K4" s="0" t="n"/>
      <c r="L4" s="0" t="n"/>
    </row>
    <row outlineLevel="0" r="5">
      <c r="A5" s="35" t="s">
        <v>65</v>
      </c>
      <c r="B5" s="31" t="n">
        <v>10500</v>
      </c>
      <c r="C5" s="36" t="n">
        <v>4500</v>
      </c>
      <c r="D5" s="36" t="n">
        <f aca="false" ca="false" dt2D="false" dtr="false" t="normal">SUM(B5*12)</f>
        <v>126000</v>
      </c>
      <c r="E5" s="36" t="n">
        <f aca="false" ca="false" dt2D="false" dtr="false" t="normal">SUM(C5*12)</f>
        <v>54000</v>
      </c>
      <c r="F5" s="33" t="n">
        <f aca="false" ca="false" dt2D="false" dtr="false" t="normal">SUM(B5:C5)</f>
        <v>15000</v>
      </c>
      <c r="G5" s="34" t="n"/>
      <c r="H5" s="34" t="n"/>
      <c r="K5" s="0" t="n"/>
      <c r="L5" s="0" t="n"/>
    </row>
    <row outlineLevel="0" r="6">
      <c r="A6" s="35" t="s">
        <v>66</v>
      </c>
      <c r="B6" s="31" t="n">
        <v>10500</v>
      </c>
      <c r="C6" s="36" t="n">
        <v>4500</v>
      </c>
      <c r="D6" s="36" t="n">
        <f aca="false" ca="false" dt2D="false" dtr="false" t="normal">SUM(B6*12)</f>
        <v>126000</v>
      </c>
      <c r="E6" s="36" t="n">
        <f aca="false" ca="false" dt2D="false" dtr="false" t="normal">SUM(C6*12)</f>
        <v>54000</v>
      </c>
      <c r="F6" s="33" t="n">
        <f aca="false" ca="false" dt2D="false" dtr="false" t="normal">SUM(B6:C6)</f>
        <v>15000</v>
      </c>
      <c r="K6" s="0" t="n"/>
      <c r="L6" s="0" t="n"/>
    </row>
    <row outlineLevel="0" r="7">
      <c r="A7" s="30" t="s">
        <v>67</v>
      </c>
      <c r="B7" s="31" t="n">
        <v>4000</v>
      </c>
      <c r="C7" s="31" t="n"/>
      <c r="D7" s="36" t="n">
        <f aca="false" ca="false" dt2D="false" dtr="false" t="normal">SUM(B7*12)</f>
        <v>48000</v>
      </c>
      <c r="E7" s="31" t="n"/>
      <c r="F7" s="33" t="n">
        <f aca="false" ca="false" dt2D="false" dtr="false" t="normal">SUM(B7:C7)</f>
        <v>4000</v>
      </c>
      <c r="K7" s="0" t="n"/>
      <c r="L7" s="0" t="n"/>
    </row>
    <row outlineLevel="0" r="8">
      <c r="A8" s="35" t="s">
        <v>68</v>
      </c>
      <c r="B8" s="31" t="n">
        <f aca="false" ca="false" dt2D="false" dtr="false" t="normal">SUM(B4*30.2%)</f>
        <v>7550</v>
      </c>
      <c r="C8" s="36" t="n"/>
      <c r="D8" s="36" t="n">
        <f aca="false" ca="false" dt2D="false" dtr="false" t="normal">SUM(B8*12)</f>
        <v>90600</v>
      </c>
      <c r="E8" s="36" t="n"/>
      <c r="F8" s="33" t="n"/>
      <c r="K8" s="0" t="n"/>
      <c r="L8" s="0" t="n"/>
    </row>
    <row outlineLevel="0" r="9">
      <c r="A9" s="35" t="s">
        <v>69</v>
      </c>
      <c r="B9" s="31" t="n">
        <f aca="false" ca="false" dt2D="false" dtr="false" t="normal">SUM(B4+B8)</f>
        <v>32550</v>
      </c>
      <c r="C9" s="31" t="n">
        <v>9000</v>
      </c>
      <c r="D9" s="31" t="n">
        <f aca="false" ca="false" dt2D="false" dtr="false" t="normal">SUM(D4+D8)</f>
        <v>390600</v>
      </c>
      <c r="E9" s="31" t="n">
        <f aca="false" ca="false" dt2D="false" dtr="false" t="normal">SUM(E4+E8)</f>
        <v>108000</v>
      </c>
      <c r="F9" s="33" t="n"/>
      <c r="K9" s="0" t="n"/>
      <c r="L9" s="0" t="n"/>
    </row>
    <row ht="62.4000015258789" outlineLevel="0" r="10">
      <c r="A10" s="30" t="s">
        <v>70</v>
      </c>
      <c r="B10" s="31" t="n">
        <v>7000</v>
      </c>
      <c r="C10" s="36" t="n"/>
      <c r="D10" s="36" t="n">
        <f aca="false" ca="false" dt2D="false" dtr="false" t="normal">SUM(B10*12)</f>
        <v>84000</v>
      </c>
      <c r="E10" s="36" t="n"/>
      <c r="F10" s="33" t="n"/>
      <c r="K10" s="0" t="n"/>
      <c r="L10" s="0" t="n"/>
    </row>
    <row outlineLevel="0" r="11">
      <c r="A11" s="35" t="s">
        <v>68</v>
      </c>
      <c r="B11" s="31" t="n">
        <f aca="false" ca="false" dt2D="false" dtr="false" t="normal">SUM(B10*30.2%)</f>
        <v>2114</v>
      </c>
      <c r="C11" s="36" t="n"/>
      <c r="D11" s="31" t="n">
        <f aca="false" ca="false" dt2D="false" dtr="false" t="normal">SUM(D10*30.2%)</f>
        <v>25368</v>
      </c>
      <c r="E11" s="36" t="n"/>
      <c r="F11" s="33" t="n"/>
      <c r="K11" s="0" t="n"/>
      <c r="L11" s="0" t="n"/>
    </row>
    <row outlineLevel="0" r="12">
      <c r="B12" s="27" t="n"/>
      <c r="D12" s="27" t="n"/>
      <c r="G12" s="27" t="n"/>
      <c r="I12" s="27" t="n"/>
    </row>
    <row customHeight="true" ht="49.2000007629395" outlineLevel="0" r="13">
      <c r="A13" s="37" t="n"/>
      <c r="B13" s="37" t="s"/>
      <c r="C13" s="37" t="s"/>
      <c r="D13" s="37" t="s"/>
      <c r="E13" s="37" t="s"/>
      <c r="G13" s="27" t="n"/>
      <c r="I13" s="27" t="n"/>
    </row>
    <row outlineLevel="0" r="14">
      <c r="B14" s="27" t="n"/>
      <c r="D14" s="27" t="n"/>
      <c r="G14" s="27" t="n"/>
      <c r="I14" s="27" t="n"/>
    </row>
  </sheetData>
  <mergeCells count="1">
    <mergeCell ref="A13:E13"/>
  </mergeCells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24"/>
  <sheetViews>
    <sheetView showZeros="true" workbookViewId="0"/>
  </sheetViews>
  <sheetFormatPr baseColWidth="8" customHeight="false" defaultColWidth="9.1093749022008" defaultRowHeight="14.3999996185303" zeroHeight="false"/>
  <cols>
    <col customWidth="true" max="1" min="1" outlineLevel="0" width="20.1093754096993"/>
    <col customWidth="true" max="4" min="4" outlineLevel="0" width="10.5546874511004"/>
    <col customWidth="true" max="5" min="5" outlineLevel="0" width="14.1093743947023"/>
  </cols>
  <sheetData>
    <row outlineLevel="0" r="1">
      <c r="A1" s="0" t="s">
        <v>71</v>
      </c>
      <c r="E1" s="0" t="s">
        <v>72</v>
      </c>
    </row>
    <row customHeight="true" ht="70.8000030517578" outlineLevel="0" r="2">
      <c r="A2" s="38" t="n"/>
      <c r="B2" s="39" t="s">
        <v>73</v>
      </c>
      <c r="C2" s="39" t="s">
        <v>74</v>
      </c>
      <c r="D2" s="39" t="s">
        <v>75</v>
      </c>
      <c r="E2" s="39" t="s">
        <v>76</v>
      </c>
    </row>
    <row outlineLevel="0" r="3">
      <c r="A3" s="38" t="s">
        <v>77</v>
      </c>
      <c r="B3" s="38" t="n">
        <v>3</v>
      </c>
      <c r="C3" s="38" t="n">
        <v>25000</v>
      </c>
      <c r="D3" s="38" t="n">
        <v>9900</v>
      </c>
      <c r="E3" s="38" t="n">
        <f aca="false" ca="false" dt2D="false" dtr="false" t="normal">SUM(B3*(C3+D3))</f>
        <v>104700</v>
      </c>
    </row>
    <row outlineLevel="0" r="4">
      <c r="A4" s="38" t="s">
        <v>78</v>
      </c>
      <c r="B4" s="38" t="n">
        <v>0.5</v>
      </c>
      <c r="C4" s="38" t="n">
        <v>25000</v>
      </c>
      <c r="D4" s="38" t="n">
        <v>9900</v>
      </c>
      <c r="E4" s="38" t="n">
        <f aca="false" ca="false" dt2D="false" dtr="false" t="normal">SUM(B4*(C4+D4))</f>
        <v>17450</v>
      </c>
    </row>
    <row outlineLevel="0" r="5">
      <c r="A5" s="38" t="s">
        <v>79</v>
      </c>
      <c r="B5" s="38" t="n">
        <v>0.5</v>
      </c>
      <c r="C5" s="38" t="n">
        <v>25000</v>
      </c>
      <c r="D5" s="38" t="n">
        <v>9900</v>
      </c>
      <c r="E5" s="38" t="n">
        <f aca="false" ca="false" dt2D="false" dtr="false" t="normal">SUM(B5*(C5+D5))</f>
        <v>17450</v>
      </c>
    </row>
    <row outlineLevel="0" r="6">
      <c r="A6" s="38" t="s">
        <v>80</v>
      </c>
      <c r="B6" s="38" t="n">
        <v>3</v>
      </c>
      <c r="C6" s="38" t="n">
        <v>25000</v>
      </c>
      <c r="D6" s="38" t="n">
        <v>9900</v>
      </c>
      <c r="E6" s="38" t="n">
        <f aca="false" ca="false" dt2D="false" dtr="false" t="normal">SUM(B6*(C6+D6))</f>
        <v>104700</v>
      </c>
    </row>
    <row outlineLevel="0" r="7">
      <c r="A7" s="38" t="s">
        <v>81</v>
      </c>
      <c r="B7" s="38" t="n">
        <v>0.5</v>
      </c>
      <c r="C7" s="38" t="n">
        <v>25000</v>
      </c>
      <c r="D7" s="38" t="n">
        <v>9900</v>
      </c>
      <c r="E7" s="38" t="n">
        <f aca="false" ca="false" dt2D="false" dtr="false" t="normal">SUM(B7*(C7+D7))</f>
        <v>17450</v>
      </c>
    </row>
    <row outlineLevel="0" r="8">
      <c r="A8" s="38" t="s">
        <v>82</v>
      </c>
      <c r="B8" s="38" t="n">
        <v>0.5</v>
      </c>
      <c r="C8" s="38" t="n">
        <v>25000</v>
      </c>
      <c r="D8" s="38" t="n">
        <v>9900</v>
      </c>
      <c r="E8" s="38" t="n">
        <f aca="false" ca="false" dt2D="false" dtr="false" t="normal">SUM(B8*(C8+D8))</f>
        <v>17450</v>
      </c>
    </row>
    <row outlineLevel="0" r="9">
      <c r="A9" s="38" t="s">
        <v>83</v>
      </c>
      <c r="B9" s="38" t="n">
        <v>0.5</v>
      </c>
      <c r="C9" s="38" t="n">
        <v>25000</v>
      </c>
      <c r="D9" s="38" t="n">
        <v>9900</v>
      </c>
      <c r="E9" s="38" t="n">
        <f aca="false" ca="false" dt2D="false" dtr="false" t="normal">SUM(B9*(C9+D9))</f>
        <v>17450</v>
      </c>
    </row>
    <row outlineLevel="0" r="10">
      <c r="A10" s="38" t="s">
        <v>84</v>
      </c>
      <c r="B10" s="38" t="n">
        <v>0.5</v>
      </c>
      <c r="C10" s="38" t="n">
        <v>25000</v>
      </c>
      <c r="D10" s="38" t="n">
        <v>9900</v>
      </c>
      <c r="E10" s="38" t="n">
        <f aca="false" ca="false" dt2D="false" dtr="false" t="normal">SUM(B10*(C10+D10))</f>
        <v>17450</v>
      </c>
    </row>
    <row outlineLevel="0" r="11">
      <c r="A11" s="38" t="s">
        <v>85</v>
      </c>
      <c r="B11" s="38" t="n">
        <v>1</v>
      </c>
      <c r="C11" s="38" t="n">
        <v>25000</v>
      </c>
      <c r="D11" s="38" t="n">
        <v>9900</v>
      </c>
      <c r="E11" s="38" t="n">
        <f aca="false" ca="false" dt2D="false" dtr="false" t="normal">SUM(B11*(C11+D11))</f>
        <v>34900</v>
      </c>
    </row>
    <row outlineLevel="0" r="12">
      <c r="A12" s="38" t="s">
        <v>86</v>
      </c>
      <c r="B12" s="38" t="n">
        <v>1</v>
      </c>
      <c r="C12" s="38" t="n">
        <v>25000</v>
      </c>
      <c r="D12" s="38" t="n">
        <v>9900</v>
      </c>
      <c r="E12" s="38" t="n">
        <f aca="false" ca="false" dt2D="false" dtr="false" t="normal">SUM(B12*(C12+D12))</f>
        <v>34900</v>
      </c>
    </row>
    <row outlineLevel="0" r="13">
      <c r="A13" s="38" t="s">
        <v>87</v>
      </c>
      <c r="B13" s="38" t="n">
        <v>0.5</v>
      </c>
      <c r="C13" s="38" t="n">
        <v>25000</v>
      </c>
      <c r="D13" s="38" t="n">
        <v>9900</v>
      </c>
      <c r="E13" s="38" t="n">
        <f aca="false" ca="false" dt2D="false" dtr="false" t="normal">SUM(B13*(C13+D13))</f>
        <v>17450</v>
      </c>
    </row>
    <row outlineLevel="0" r="14">
      <c r="A14" s="38" t="s">
        <v>88</v>
      </c>
      <c r="B14" s="38" t="n">
        <v>0.5</v>
      </c>
      <c r="C14" s="38" t="n">
        <v>25000</v>
      </c>
      <c r="D14" s="38" t="n">
        <v>9900</v>
      </c>
      <c r="E14" s="38" t="n">
        <f aca="false" ca="false" dt2D="false" dtr="false" t="normal">SUM(B14*(C14+D14))</f>
        <v>17450</v>
      </c>
    </row>
    <row outlineLevel="0" r="15">
      <c r="A15" s="38" t="s">
        <v>69</v>
      </c>
      <c r="B15" s="38" t="n">
        <v>13</v>
      </c>
      <c r="C15" s="38" t="n"/>
      <c r="D15" s="38" t="n"/>
      <c r="E15" s="38" t="n">
        <f aca="false" ca="false" dt2D="false" dtr="false" t="normal">SUM(E3:E14)</f>
        <v>418800</v>
      </c>
    </row>
    <row outlineLevel="0" r="17">
      <c r="A17" s="0" t="s">
        <v>89</v>
      </c>
    </row>
    <row outlineLevel="0" r="19">
      <c r="A19" s="40" t="s">
        <v>90</v>
      </c>
    </row>
    <row outlineLevel="0" r="20">
      <c r="A20" s="41" t="n">
        <v>89097772414</v>
      </c>
    </row>
    <row outlineLevel="0" r="22">
      <c r="A22" s="0" t="s">
        <v>91</v>
      </c>
    </row>
    <row outlineLevel="0" r="24">
      <c r="A24" s="0" t="s">
        <v>92</v>
      </c>
    </row>
  </sheetData>
  <pageMargins bottom="0.590551555156708" footer="0.300000011920929" header="0.300000011920929" left="0.590551555156708" right="0.590551555156708" top="0.590551555156708"/>
  <pageSetup fitToHeight="0" fitToWidth="0" orientation="landscape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2026-01-10T14:30:15Z</dcterms:modified>
</cp:coreProperties>
</file>