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смета -1000 р." r:id="rId1" sheetId="1" state="visible"/>
    <sheet name="смета -1200 р.-1" r:id="rId2" sheetId="2" state="visible"/>
    <sheet name="зплата" r:id="rId3" sheetId="3" state="visible"/>
    <sheet name="ремонт дорог нов" r:id="rId4" sheetId="4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<sst xmlns="http://schemas.openxmlformats.org/spreadsheetml/2006/main" xmlns:a="http://schemas.openxmlformats.org/drawingml/2006/main" xmlns:a15="http://schemas.microsoft.com/office/drawing/2012/main" xmlns:asvg="http://schemas.microsoft.com/office/drawing/2016/SVG/main" xmlns:c="http://schemas.openxmlformats.org/drawingml/2006/chart" xmlns:co="http://ncloudtech.com" xmlns:co-ooxml="http://ncloudtech.com/ooxml" xmlns:m="http://schemas.openxmlformats.org/officeDocument/2006/math" xmlns:mc="http://schemas.openxmlformats.org/markup-compatibility/2006" xmlns:o="urn:schemas-microsoft-com:office:office" xmlns:p="http://schemas.openxmlformats.org/presentationml/2006/main" xmlns:pic="http://schemas.openxmlformats.org/drawingml/2006/picture" xmlns:r="http://schemas.openxmlformats.org/officeDocument/2006/relationships" xmlns:s="http://schemas.openxmlformats.org/officeDocument/2006/sharedTypes" xmlns:sl="http://schemas.openxmlformats.org/schemaLibrary/2006/main" xmlns:v="urn:schemas-microsoft-com:vml" xmlns:w="http://schemas.openxmlformats.org/wordprocessingml/2006/main" xmlns:w14="http://schemas.microsoft.com/office/word/2010/wordml" xmlns:w15="http://schemas.microsoft.com/office/word/2012/wordml" xmlns:wp="http://schemas.openxmlformats.org/drawingml/2006/wordprocessingDrawing" xmlns:wpg="http://schemas.microsoft.com/office/word/2010/wordprocessingGroup" xmlns:wps="http://schemas.microsoft.com/office/word/2010/wordprocessingShape" xmlns:x="urn:schemas-microsoft-com:office:excel" xmlns:x14="http://schemas.microsoft.com/office/spreadsheetml/2009/9/main" xmlns:xdr="http://schemas.openxmlformats.org/drawingml/2006/spreadsheetDrawing" xmlns:xm="http://schemas.microsoft.com/office/excel/2006/main" mc:Ignorable="co co-ooxml w14 x14 w15">
  <si>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Утверждена на общем собрании членов</t>
  </si>
  <si>
    <t>(собрании уполномоченных) СНТ «Лесное»</t>
  </si>
  <si>
    <t>Протокол № б/н от «18» октября 2025 года</t>
  </si>
  <si>
    <t>Председатель собрания Колонтаевская Е.В. (                                           )</t>
  </si>
  <si>
    <t>Секретарь собрания                                          (                                              )</t>
  </si>
  <si>
    <t>М.П.</t>
  </si>
  <si>
    <t>ПРОЕКТ</t>
  </si>
  <si>
    <t xml:space="preserve">Приходно-расходная смета СНТ «Лесное» на 2027 год </t>
  </si>
  <si>
    <t>из расчета 1000 руб. за сотку</t>
  </si>
  <si>
    <t>Поступления за минусом неуплаты</t>
  </si>
  <si>
    <t>уд. Вес</t>
  </si>
  <si>
    <t>Поступления по видам обязательных платежей (руб.)</t>
  </si>
  <si>
    <t>площадь, занимаемая земельными участками членами СНТ</t>
  </si>
  <si>
    <t>площадь, занимаемая земельными участками для расчетов всего</t>
  </si>
  <si>
    <t>Итого площадь СНТ для расчетов</t>
  </si>
  <si>
    <t>Раздел 1. Членские взносы, вступительные взносы</t>
  </si>
  <si>
    <t xml:space="preserve">Остаток средств на 01.01.2027 г. </t>
  </si>
  <si>
    <t>Долги по членским взносам за прошлые периоды (на 01.01.2027)</t>
  </si>
  <si>
    <t>Переплата по членским взносам на 01.01.2027</t>
  </si>
  <si>
    <t>Членские взносы за 2027 г. 1000 руб.</t>
  </si>
  <si>
    <t xml:space="preserve">Прочие доходы судебные издержки взысканные </t>
  </si>
  <si>
    <t>Итого доходов по разделу 1: __________________________________</t>
  </si>
  <si>
    <t>Раздел 2. Целевые поступления на содержание инфраструктуры и территории</t>
  </si>
  <si>
    <t>1. Долги за прошлые периоды (3 года) по оплате за пользование объектами инфраструктуры/ - 65% неуплаты</t>
  </si>
  <si>
    <t>2. Переплата по индивидуальным взносам на 01.01.2027 г.</t>
  </si>
  <si>
    <t>3. Плата за пользование объектами  инфраструктуры  индивидуальными садоводами СНТ на 2027 г. - 15% неуплаты</t>
  </si>
  <si>
    <t xml:space="preserve">4. Прочие доходы (в т.ч. возврат от Коклюхиной и взыскание по выигранным искам, возмещение судебных расходов, госпошлины) </t>
  </si>
  <si>
    <t>Итого доходов по разделу 2: ________________________________________</t>
  </si>
  <si>
    <t>ВСЕГО поступлений (сумма разделов 1,2): _______________________________</t>
  </si>
  <si>
    <t>Формирование эксплуатационного фонда (расходы СНТ)</t>
  </si>
  <si>
    <t>Раздел 3. Расходы по хозяйственной деятельности</t>
  </si>
  <si>
    <t>Фонд оплаты по трудовым договорам работников (т.ч. проезд), с учетом страховых взносов</t>
  </si>
  <si>
    <t>Компенсация за использование личного автомобиля и иного имущества</t>
  </si>
  <si>
    <t xml:space="preserve">Оплата по гражданско-правовым договорам( в том числе юридические услуги) </t>
  </si>
  <si>
    <r>
      <t xml:space="preserve">Организационные расходы (канцелярские 5000 р., связь 2500 р., программное обеспечение 22000 р., проведение собраний, </t>
    </r>
    <r>
      <rPr>
        <rFont val="Times New Roman"/>
        <sz val="12"/>
      </rPr>
      <t>содержание сайта стоимость платформы по тариф. плану мин в месяц 693 р., если за год, то скидка 30%, оплата за домен (имя сайта) - 4900 руб.</t>
    </r>
    <r>
      <t xml:space="preserve">) </t>
    </r>
  </si>
  <si>
    <t>Банковские расходы (комиссия по электронным платежам 2,5% + 15000 р. комиссия за обслуживание счета</t>
  </si>
  <si>
    <t>Налог по УСН</t>
  </si>
  <si>
    <t xml:space="preserve">Резервный фонд на непредвиденные расходы (в т.ч. штрафы, пени, судебные издержки - госпошлина 8 должника * 4000 руб. , др.) </t>
  </si>
  <si>
    <t xml:space="preserve">Итого расходов по разделу 3: </t>
  </si>
  <si>
    <t>Радел 4. Целевые расходы на содержание инфраструктуры</t>
  </si>
  <si>
    <t>и территории</t>
  </si>
  <si>
    <t xml:space="preserve">Ремонт и содержание дорог </t>
  </si>
  <si>
    <t>Проведение субботника (расходы на установку контейнеров 3*8000 р., мусорные мешки и др. материалы 6000 руб.)</t>
  </si>
  <si>
    <t>Вывоз мусора 8,333334 куб.м (4,2 куб. м*3(контейнера))*850,79 руб. до 30.06.2027 с 01.07.2027 - 948,58 руб.</t>
  </si>
  <si>
    <t xml:space="preserve">Уборка территории </t>
  </si>
  <si>
    <t xml:space="preserve">Итого расходов по разделу 4: </t>
  </si>
  <si>
    <t>Всего расходов</t>
  </si>
  <si>
    <t xml:space="preserve">В том числе На человека расходы из расчета на 1 сотку </t>
  </si>
  <si>
    <t>Разница между доходами и расходами +профицит/ - дефицит</t>
  </si>
  <si>
    <t>без вывоза мусора</t>
  </si>
  <si>
    <t>Протокол № б/н от «14» декабря 2025 года</t>
  </si>
  <si>
    <t xml:space="preserve">Приходно-расходная смета СНТ «Лесное» на 2026 год </t>
  </si>
  <si>
    <t>из расчета 1200 руб. за сотку</t>
  </si>
  <si>
    <t xml:space="preserve">1. Остаток средств на 12.12.2025 г. </t>
  </si>
  <si>
    <t>2. Задолженность по ФОТ</t>
  </si>
  <si>
    <t>3. Задолженность за вывоз ТБО</t>
  </si>
  <si>
    <t>Остаток денежных средств на 01.01.2026 г.</t>
  </si>
  <si>
    <t>1. Долги по членским взносам за прошлые периоды (на 01.01.2026)</t>
  </si>
  <si>
    <t>2. Переплата по членским взносам на 01.01.2026</t>
  </si>
  <si>
    <t>3. Долг по дополнительному взносу на капитальный ремонт дорог (2000 руб.) за 2019 г. на 01.01.2026 г. Взыскано по суду</t>
  </si>
  <si>
    <t>4. Членские взносы за 2026 г. 1200 руб.</t>
  </si>
  <si>
    <t xml:space="preserve">5. Прочие доходы судебные издержки взысканные </t>
  </si>
  <si>
    <t>2. Переплата по индивидуальным взносам на 01.01.2026 г.</t>
  </si>
  <si>
    <t>3. Плата за пользование объектами  инфраструктуры  индивидуальными садоводами СНТ на 2026 г. - 28% неуплаты</t>
  </si>
  <si>
    <t>Раздел 4. Расходы по хозяйственной деятельности</t>
  </si>
  <si>
    <t>1. Фонд оплаты по трудовым договорам работников (т.ч. проезд), с учетом страховых взносов</t>
  </si>
  <si>
    <t>2. Компенсация за использование личного автомобиля и иного имущества</t>
  </si>
  <si>
    <t xml:space="preserve">3. Оплата по гражданско-правовым договорам( в том числе юридические услуги) </t>
  </si>
  <si>
    <r>
      <t xml:space="preserve">4. Организационные расходы (канцелярские 5000 р., связь 2500 р., программное обеспечение 26000 р., проведение собраний - 30000 р., </t>
    </r>
    <r>
      <rPr>
        <rFont val="Times New Roman"/>
        <sz val="12"/>
      </rPr>
      <t>содержание сайта стоимость платформы по тариф. плану мин в месяц 693 р., если за год, то скидка 30%, оплата за домен (имя сайта) - 4900 руб.</t>
    </r>
    <r>
      <t xml:space="preserve">) </t>
    </r>
  </si>
  <si>
    <t>5. Банковские расходы (комиссия по электронным платежам)</t>
  </si>
  <si>
    <t>6. Налог на землю</t>
  </si>
  <si>
    <t>7. Налог по УСН</t>
  </si>
  <si>
    <t xml:space="preserve">8. Резервный фонд на непредвиденные расходы (в т.ч. штрафы, пени, судебные издержки - госпошлина 22 должника * 4000 руб. , др.) </t>
  </si>
  <si>
    <t>Радел 5. Целевые расходы на содержание инфраструктуры</t>
  </si>
  <si>
    <t xml:space="preserve">9. Ремонт и содержание дорог </t>
  </si>
  <si>
    <t>10. Проведение субботника (расходы на установку контейнеров 3*8000 р., мусорные мешки и др. материалы 6000 руб.)</t>
  </si>
  <si>
    <t>10. Вывоз мусора 8,333334 куб.м (4,2 куб. м*3(контейнера))*850,79 руб. до 30.06.2026 с 01.07.2026 - 948,58 руб.</t>
  </si>
  <si>
    <t>11. Расходы на содержание имущества (расходы по содержанию сторожки: электроэнергия 240 Квт, тариф 4-53 руб., расходы по транспортировке эл/энергии с учетом фактических потерь 3,6%.)</t>
  </si>
  <si>
    <t xml:space="preserve">12. Уборка территории </t>
  </si>
  <si>
    <t xml:space="preserve">Итого расходов по разделу 5: </t>
  </si>
  <si>
    <t>Приложение к смете 1</t>
  </si>
  <si>
    <t>Фонд оплаты труда СНТ</t>
  </si>
  <si>
    <t>в м-ц</t>
  </si>
  <si>
    <t>компенсация за использование личного автомобиля</t>
  </si>
  <si>
    <t>з/плата за год</t>
  </si>
  <si>
    <t>компенсация за год</t>
  </si>
  <si>
    <t>Итого в м-ц</t>
  </si>
  <si>
    <t>з/плата всего, с т.ч.</t>
  </si>
  <si>
    <t>председатель</t>
  </si>
  <si>
    <t>бухгалтер</t>
  </si>
  <si>
    <t>Администратор сайта (техник)</t>
  </si>
  <si>
    <t>Страховые взносы</t>
  </si>
  <si>
    <t>Итого</t>
  </si>
  <si>
    <t>уборщик территории по трудовому договору работа 4 раза в месяц</t>
  </si>
  <si>
    <t>Ремонт дороги ул. Лесная</t>
  </si>
  <si>
    <t>ремонт части дороги путем укладки дорожных плит</t>
  </si>
  <si>
    <r>
      <t>Размер дороги: 12 × 5 м (60 м²)</t>
    </r>
    <r>
      <t xml:space="preserve">
</t>
    </r>
  </si>
  <si>
    <t>Наименование работ</t>
  </si>
  <si>
    <t>ед. изм.</t>
  </si>
  <si>
    <t>кол-во</t>
  </si>
  <si>
    <t>цена</t>
  </si>
  <si>
    <t>стоимость</t>
  </si>
  <si>
    <t>Разработка грунта глубиной 500 мм</t>
  </si>
  <si>
    <t>м³</t>
  </si>
  <si>
    <t>Перемещение и планировка грунта по месту</t>
  </si>
  <si>
    <t>компл</t>
  </si>
  <si>
    <t>Укладка геотекстиля</t>
  </si>
  <si>
    <t>м²</t>
  </si>
  <si>
    <t>Песок карьерный с доставкой</t>
  </si>
  <si>
    <t>Устройство песчаного основания с уплотнением</t>
  </si>
  <si>
    <t>Дорожная плита 3,0×1,75 м</t>
  </si>
  <si>
    <t>шт.</t>
  </si>
  <si>
    <t>Доставка плит манипулятором</t>
  </si>
  <si>
    <t>Монтаж плит манипулятором</t>
  </si>
  <si>
    <t>шт</t>
  </si>
  <si>
    <t xml:space="preserve">ИТОГО </t>
  </si>
  <si>
    <t>Ремонт дороги ул. Садовая ( со стороны ул. Калинина)</t>
  </si>
  <si>
    <t>Ремонт дороги с ремонтом дренажа</t>
  </si>
  <si>
    <t>Углубление имеющейся трубы:</t>
  </si>
  <si>
    <t>услуги экскаватора</t>
  </si>
  <si>
    <t>час</t>
  </si>
  <si>
    <t>Замена трубы:</t>
  </si>
  <si>
    <t xml:space="preserve">труба железобетонная, диаметр 500 мм, длина 12 м (три части по 5х5х2.5 м с соединителями) с доставкой </t>
  </si>
  <si>
    <t>песок для подушки под трубу и засыпку трубы</t>
  </si>
  <si>
    <t>тонн</t>
  </si>
  <si>
    <r>
      <t>услуги экскаватора</t>
    </r>
    <r>
      <t xml:space="preserve">
</t>
    </r>
  </si>
  <si>
    <t>Ремонт дороги пер. Солнечный</t>
  </si>
  <si>
    <t>Подсыпка ПГС</t>
  </si>
  <si>
    <t>Ремонт дорог (ямочный ул. Центральная и Садовая)</t>
  </si>
  <si>
    <t xml:space="preserve">Щебень </t>
  </si>
  <si>
    <t>Услуги экскаватора на пер. Солнечный, Центральную, Садовую</t>
  </si>
  <si>
    <t>Всего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</si>
</sst>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,##0.00" formatCode="#,##0.00" numFmtId="1001"/>
    <numFmt co:extendedFormatCode="0.0%" formatCode="0.0%" numFmtId="1002"/>
    <numFmt co:extendedFormatCode="#,##0.00;-#,##0.00" formatCode="#,##0.00;-#,##0.00" numFmtId="1003"/>
    <numFmt co:extendedFormatCode="0" formatCode="0" numFmtId="1004"/>
    <numFmt co:extendedFormatCode="0.00;-0.00" formatCode="0.00;-0.00" numFmtId="1005"/>
    <numFmt co:extendedFormatCode="0.00" formatCode="0.00" numFmtId="1006"/>
  </numFmts>
  <fonts count="10">
    <font>
      <name val="Calibri"/>
      <color theme="1" tint="0"/>
      <sz val="11"/>
    </font>
    <font>
      <color theme="1" tint="0"/>
      <sz val="11"/>
      <scheme val="minor"/>
    </font>
    <font>
      <name val="Times New Roman"/>
      <color rgb="000000" tint="0"/>
      <sz val="12"/>
    </font>
    <font>
      <name val="Times New Roman"/>
      <sz val="12"/>
    </font>
    <font>
      <name val="Times New Roman"/>
      <b val="true"/>
      <color rgb="FF0000" tint="0"/>
      <sz val="12"/>
    </font>
    <font>
      <name val="Times New Roman"/>
      <b val="true"/>
      <sz val="12"/>
    </font>
    <font>
      <name val="Calibri"/>
      <b val="true"/>
      <color rgb="000000" tint="0"/>
      <sz val="11"/>
    </font>
    <font>
      <name val="Times New Roman"/>
      <b val="true"/>
      <color rgb="000000" tint="0"/>
      <sz val="12"/>
    </font>
    <font>
      <name val="Times New Roman"/>
      <color rgb="000000" tint="0"/>
      <sz val="10"/>
    </font>
    <font>
      <name val="Times New Roman"/>
      <color theme="1" tint="0"/>
      <sz val="12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Font="true" applyNumberFormat="true" borderId="0" fillId="0" fontId="1" numFmtId="1001" quotePrefix="false"/>
    <xf applyFont="true" applyNumberFormat="true" borderId="0" fillId="0" fontId="2" numFmtId="1001" quotePrefix="false"/>
    <xf applyFont="true" applyNumberFormat="true" borderId="0" fillId="0" fontId="1" numFmtId="1002" quotePrefix="false"/>
    <xf applyFont="true" applyNumberFormat="true" borderId="0" fillId="0" fontId="3" numFmtId="1000" quotePrefix="false"/>
    <xf applyFont="true" applyNumberFormat="true" borderId="0" fillId="0" fontId="3" numFmtId="1001" quotePrefix="false"/>
    <xf applyAlignment="true" applyFont="true" applyNumberFormat="true" borderId="0" fillId="0" fontId="4" numFmtId="1000" quotePrefix="false">
      <alignment horizontal="right"/>
    </xf>
    <xf applyAlignment="true" applyBorder="true" applyFont="true" applyNumberFormat="true" borderId="1" fillId="0" fontId="5" numFmtId="1000" quotePrefix="false">
      <alignment horizontal="center"/>
    </xf>
    <xf applyAlignment="true" applyBorder="true" applyFont="true" applyNumberFormat="true" borderId="2" fillId="0" fontId="5" numFmtId="1000" quotePrefix="false">
      <alignment horizontal="center"/>
    </xf>
    <xf applyAlignment="true" applyBorder="true" applyFont="true" applyNumberFormat="true" borderId="3" fillId="0" fontId="5" numFmtId="1000" quotePrefix="false">
      <alignment horizontal="center"/>
    </xf>
    <xf applyBorder="true" applyFont="true" applyNumberFormat="true" borderId="4" fillId="0" fontId="3" numFmtId="1000" quotePrefix="false"/>
    <xf applyAlignment="true" applyBorder="true" applyFont="true" applyNumberFormat="true" borderId="4" fillId="0" fontId="3" numFmtId="1001" quotePrefix="false">
      <alignment wrapText="true"/>
    </xf>
    <xf applyAlignment="true" applyBorder="true" applyFont="true" applyNumberFormat="true" borderId="4" fillId="0" fontId="2" numFmtId="1001" quotePrefix="false">
      <alignment wrapText="true"/>
    </xf>
    <xf applyBorder="true" applyFont="true" applyNumberFormat="true" borderId="4" fillId="0" fontId="3" numFmtId="1001" quotePrefix="false"/>
    <xf applyBorder="true" applyFont="true" applyNumberFormat="true" borderId="4" fillId="0" fontId="2" numFmtId="1001" quotePrefix="false"/>
    <xf applyBorder="true" applyFont="true" applyNumberFormat="true" borderId="4" fillId="0" fontId="5" numFmtId="1000" quotePrefix="false"/>
    <xf applyBorder="true" applyFont="true" applyNumberFormat="true" borderId="4" fillId="0" fontId="5" numFmtId="1001" quotePrefix="false"/>
    <xf applyAlignment="true" applyBorder="true" applyFont="true" applyNumberFormat="true" borderId="4" fillId="0" fontId="3" numFmtId="1000" quotePrefix="false">
      <alignment wrapText="true"/>
    </xf>
    <xf applyFont="true" applyNumberFormat="true" borderId="0" fillId="0" fontId="6" numFmtId="1000" quotePrefix="false"/>
    <xf applyFont="true" applyNumberFormat="true" borderId="0" fillId="0" fontId="6" numFmtId="1002" quotePrefix="false"/>
    <xf applyBorder="true" applyFont="true" applyNumberFormat="true" borderId="4" fillId="0" fontId="7" numFmtId="1001" quotePrefix="false"/>
    <xf applyBorder="true" applyFont="true" applyNumberFormat="true" borderId="4" fillId="0" fontId="3" numFmtId="1003" quotePrefix="false"/>
    <xf applyAlignment="true" applyBorder="true" applyFont="true" applyNumberFormat="true" borderId="4" fillId="0" fontId="5" numFmtId="1000" quotePrefix="false">
      <alignment wrapText="true"/>
    </xf>
    <xf applyFont="true" applyNumberFormat="true" borderId="0" fillId="0" fontId="1" numFmtId="1004" quotePrefix="false"/>
    <xf applyBorder="true" applyFont="true" applyNumberFormat="true" borderId="4" fillId="0" fontId="3" numFmtId="1005" quotePrefix="false"/>
    <xf applyAlignment="true" applyFont="true" applyNumberFormat="true" borderId="0" fillId="0" fontId="1" numFmtId="1000" quotePrefix="false">
      <alignment vertical="top"/>
    </xf>
    <xf applyAlignment="true" applyBorder="true" applyFont="true" applyNumberFormat="true" borderId="4" fillId="0" fontId="3" numFmtId="1000" quotePrefix="false">
      <alignment vertical="top" wrapText="true"/>
    </xf>
    <xf applyAlignment="true" applyBorder="true" applyFont="true" applyNumberFormat="true" borderId="4" fillId="0" fontId="3" numFmtId="1001" quotePrefix="false">
      <alignment vertical="top"/>
    </xf>
    <xf applyAlignment="true" applyBorder="true" applyFont="true" applyNumberFormat="true" borderId="4" fillId="0" fontId="2" numFmtId="1001" quotePrefix="false">
      <alignment vertical="top"/>
    </xf>
    <xf applyFont="true" applyNumberFormat="true" borderId="0" fillId="0" fontId="1" numFmtId="1006" quotePrefix="false"/>
    <xf applyFont="true" applyNumberFormat="true" borderId="0" fillId="0" fontId="2" numFmtId="1000" quotePrefix="false"/>
    <xf applyFont="true" applyNumberFormat="true" borderId="0" fillId="0" fontId="3" numFmtId="1006" quotePrefix="false"/>
    <xf applyAlignment="true" applyBorder="true" applyFont="true" applyNumberFormat="true" borderId="4" fillId="0" fontId="3" numFmtId="1000" quotePrefix="false">
      <alignment vertical="center" wrapText="true"/>
    </xf>
    <xf applyBorder="true" applyFont="true" applyNumberFormat="true" borderId="4" fillId="0" fontId="3" numFmtId="1006" quotePrefix="false"/>
    <xf applyAlignment="true" applyBorder="true" applyFont="true" applyNumberFormat="true" borderId="4" fillId="0" fontId="2" numFmtId="1000" quotePrefix="false">
      <alignment vertical="top" wrapText="true"/>
    </xf>
    <xf applyBorder="true" applyFont="true" applyNumberFormat="true" borderId="4" fillId="0" fontId="8" numFmtId="1006" quotePrefix="false"/>
    <xf applyFont="true" applyNumberFormat="true" borderId="0" fillId="0" fontId="8" numFmtId="1000" quotePrefix="false"/>
    <xf applyAlignment="true" applyBorder="true" applyFont="true" applyNumberFormat="true" borderId="4" fillId="0" fontId="3" numFmtId="1000" quotePrefix="false">
      <alignment vertical="center"/>
    </xf>
    <xf applyBorder="true" applyFont="true" applyNumberFormat="true" borderId="4" fillId="0" fontId="2" numFmtId="1000" quotePrefix="false"/>
    <xf applyAlignment="true" applyFont="true" applyNumberFormat="true" borderId="0" fillId="0" fontId="3" numFmtId="1000" quotePrefix="false">
      <alignment vertical="center" wrapText="true"/>
    </xf>
    <xf applyFont="true" borderId="0" fillId="0" fontId="3" quotePrefix="false"/>
    <xf applyAlignment="true" applyFont="true" borderId="0" fillId="0" fontId="3" quotePrefix="false">
      <alignment vertical="top" wrapText="true"/>
    </xf>
    <xf applyAlignment="true" borderId="0" fillId="0" fontId="0" quotePrefix="false">
      <alignment wrapText="true"/>
    </xf>
    <xf applyAlignment="true" applyBorder="true" applyFont="true" borderId="4" fillId="0" fontId="3" quotePrefix="false">
      <alignment wrapText="true"/>
    </xf>
    <xf applyAlignment="true" applyFont="true" borderId="0" fillId="0" fontId="3" quotePrefix="false">
      <alignment wrapText="true"/>
    </xf>
    <xf applyAlignment="true" applyBorder="true" applyFont="true" applyNumberFormat="true" borderId="4" fillId="0" fontId="9" numFmtId="1000" quotePrefix="false">
      <alignment wrapText="true"/>
    </xf>
    <xf applyBorder="true" applyFont="true" applyNumberFormat="true" borderId="4" fillId="0" fontId="9" numFmtId="1000" quotePrefix="false"/>
    <xf applyBorder="true" applyFont="true" borderId="4" fillId="0" fontId="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7" Target="theme/theme1.xml" Type="http://schemas.openxmlformats.org/officeDocument/2006/relationships/theme"/>
  <Relationship Id="rId6" Target="styles.xml" Type="http://schemas.openxmlformats.org/officeDocument/2006/relationships/styles"/>
  <Relationship Id="rId5" Target="sharedStrings.xml" Type="http://schemas.openxmlformats.org/officeDocument/2006/relationships/sharedStrings"/>
  <Relationship Id="rId4" Target="worksheets/sheet4.xml" Type="http://schemas.openxmlformats.org/officeDocument/2006/relationships/worksheet"/>
  <Relationship Id="rId3" Target="worksheets/sheet3.xml" Type="http://schemas.openxmlformats.org/officeDocument/2006/relationships/worksheet"/>
  <Relationship Id="rId2" Target="worksheets/sheet2.xml" Type="http://schemas.openxmlformats.org/officeDocument/2006/relationships/worksheet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E64"/>
  <sheetViews>
    <sheetView showZeros="true" workbookViewId="0"/>
  </sheetViews>
  <sheetFormatPr baseColWidth="8" customHeight="false" defaultColWidth="9.1093749022008" defaultRowHeight="15.6000003814697" zeroHeight="false"/>
  <cols>
    <col customWidth="true" max="1" min="1" outlineLevel="0" width="73.6640606616394"/>
    <col customWidth="true" max="2" min="2" outlineLevel="0" style="1" width="22.3320309229013"/>
    <col customWidth="true" max="3" min="3" outlineLevel="0" style="2" width="24.4414059942683"/>
    <col bestFit="true" customWidth="true" max="4" min="4" outlineLevel="0" style="3" width="9.54909261797692"/>
  </cols>
  <sheetData>
    <row outlineLevel="0" r="1">
      <c r="A1" s="4" t="s">
        <v>0</v>
      </c>
      <c r="B1" s="5" t="n"/>
    </row>
    <row outlineLevel="0" r="2">
      <c r="A2" s="4" t="s">
        <v>1</v>
      </c>
      <c r="B2" s="5" t="n"/>
    </row>
    <row outlineLevel="0" r="3">
      <c r="A3" s="4" t="s">
        <v>2</v>
      </c>
      <c r="B3" s="5" t="n"/>
    </row>
    <row outlineLevel="0" r="4">
      <c r="A4" s="4" t="s">
        <v>3</v>
      </c>
      <c r="B4" s="5" t="n"/>
    </row>
    <row outlineLevel="0" r="5">
      <c r="A5" s="4" t="s">
        <v>4</v>
      </c>
      <c r="B5" s="5" t="n"/>
    </row>
    <row outlineLevel="0" r="6">
      <c r="A6" s="4" t="s">
        <v>5</v>
      </c>
      <c r="B6" s="5" t="n"/>
    </row>
    <row outlineLevel="0" r="7">
      <c r="A7" s="6" t="s">
        <v>6</v>
      </c>
      <c r="B7" s="5" t="n"/>
    </row>
    <row outlineLevel="0" r="8">
      <c r="A8" s="7" t="s">
        <v>7</v>
      </c>
      <c r="B8" s="8" t="s"/>
      <c r="C8" s="9" t="s"/>
    </row>
    <row ht="31.2000007629395" outlineLevel="0" r="9">
      <c r="A9" s="10" t="n"/>
      <c r="B9" s="11" t="s">
        <v>8</v>
      </c>
      <c r="C9" s="12" t="s">
        <v>9</v>
      </c>
      <c r="D9" s="3" t="s">
        <v>10</v>
      </c>
    </row>
    <row outlineLevel="0" r="10">
      <c r="A10" s="10" t="s">
        <v>11</v>
      </c>
      <c r="B10" s="13" t="n"/>
      <c r="C10" s="14" t="n"/>
    </row>
    <row outlineLevel="0" r="11">
      <c r="A11" s="10" t="s">
        <v>12</v>
      </c>
      <c r="B11" s="13" t="n">
        <v>67274.5</v>
      </c>
      <c r="C11" s="13" t="n"/>
    </row>
    <row outlineLevel="0" r="12">
      <c r="A12" s="10" t="s">
        <v>13</v>
      </c>
      <c r="B12" s="13" t="n">
        <v>63929.8</v>
      </c>
      <c r="C12" s="13" t="n"/>
    </row>
    <row outlineLevel="0" r="13">
      <c r="A13" s="15" t="s">
        <v>14</v>
      </c>
      <c r="B13" s="16" t="n">
        <f aca="false" ca="false" dt2D="false" dtr="false" t="normal">SUM(B11:B12)</f>
        <v>131204.3</v>
      </c>
      <c r="C13" s="16" t="n"/>
    </row>
    <row outlineLevel="0" r="14">
      <c r="A14" s="10" t="s">
        <v>15</v>
      </c>
      <c r="B14" s="13" t="n"/>
      <c r="C14" s="12" t="n"/>
    </row>
    <row outlineLevel="0" r="15">
      <c r="A15" s="10" t="s">
        <v>16</v>
      </c>
      <c r="B15" s="13" t="n">
        <v>49543.54</v>
      </c>
      <c r="C15" s="13" t="n"/>
    </row>
    <row outlineLevel="0" r="16">
      <c r="A16" s="17" t="s">
        <v>17</v>
      </c>
      <c r="B16" s="13" t="n">
        <f aca="false" ca="false" dt2D="false" dtr="false" t="normal">34214.4</f>
        <v>34214.4</v>
      </c>
      <c r="C16" s="13" t="n">
        <v>0</v>
      </c>
    </row>
    <row customHeight="true" hidden="false" ht="16.7999572753906" outlineLevel="0" r="17">
      <c r="A17" s="17" t="s">
        <v>18</v>
      </c>
      <c r="B17" s="13" t="n">
        <v>-5922.54</v>
      </c>
      <c r="C17" s="13" t="n"/>
    </row>
    <row outlineLevel="0" r="18">
      <c r="A18" s="10" t="s">
        <v>19</v>
      </c>
      <c r="B18" s="13" t="n">
        <f aca="false" ca="false" dt2D="false" dtr="false" t="normal">SUM(B11*1000/100)</f>
        <v>672745</v>
      </c>
      <c r="C18" s="14" t="n">
        <v>0</v>
      </c>
    </row>
    <row customHeight="true" ht="16.2000007629395" outlineLevel="0" r="19">
      <c r="A19" s="10" t="s">
        <v>20</v>
      </c>
      <c r="B19" s="13" t="n">
        <v>66145.52</v>
      </c>
      <c r="C19" s="13" t="n">
        <v>0</v>
      </c>
    </row>
    <row outlineLevel="0" r="20">
      <c r="A20" s="10" t="n"/>
      <c r="B20" s="13" t="n"/>
      <c r="C20" s="14" t="n"/>
    </row>
    <row outlineLevel="0" r="21">
      <c r="A21" s="10" t="n"/>
      <c r="B21" s="13" t="n"/>
      <c r="C21" s="14" t="n"/>
    </row>
    <row customFormat="true" ht="15.6000003814697" outlineLevel="0" r="22" s="18">
      <c r="A22" s="15" t="s">
        <v>21</v>
      </c>
      <c r="B22" s="16" t="n">
        <f aca="false" ca="false" dt2D="false" dtr="false" t="normal">SUM(B16:B19)</f>
        <v>767182.38</v>
      </c>
      <c r="C22" s="16" t="n">
        <f aca="false" ca="false" dt2D="false" dtr="false" t="normal">SUM(C15:C21)</f>
        <v>0</v>
      </c>
      <c r="D22" s="19" t="n"/>
    </row>
    <row outlineLevel="0" r="23">
      <c r="A23" s="10" t="n"/>
      <c r="B23" s="13" t="n"/>
      <c r="C23" s="14" t="n"/>
    </row>
    <row outlineLevel="0" r="24">
      <c r="A24" s="10" t="s">
        <v>22</v>
      </c>
      <c r="B24" s="13" t="n"/>
      <c r="C24" s="14" t="n"/>
    </row>
    <row ht="31.2000007629395" outlineLevel="0" r="25">
      <c r="A25" s="17" t="s">
        <v>23</v>
      </c>
      <c r="B25" s="13" t="n">
        <f aca="false" ca="false" dt2D="false" dtr="false" t="normal">295670.3</f>
        <v>295670.3</v>
      </c>
      <c r="C25" s="13" t="n">
        <f aca="false" ca="false" dt2D="false" dtr="false" t="normal">295670.3-295670.3*0.65</f>
        <v>103484.60499999998</v>
      </c>
    </row>
    <row customHeight="true" hidden="false" ht="20.3999328613281" outlineLevel="0" r="26">
      <c r="A26" s="17" t="s">
        <v>24</v>
      </c>
      <c r="B26" s="13" t="n">
        <f aca="false" ca="false" dt2D="false" dtr="false" t="normal">-1944-1239.6</f>
        <v>-3183.6</v>
      </c>
      <c r="C26" s="14" t="n">
        <v>-1944</v>
      </c>
    </row>
    <row customHeight="true" ht="31.2000007629395" outlineLevel="0" r="27">
      <c r="A27" s="17" t="s">
        <v>25</v>
      </c>
      <c r="B27" s="13" t="n">
        <f aca="false" ca="false" dt2D="false" dtr="false" t="normal">SUM(B12*1000/100)</f>
        <v>639298</v>
      </c>
      <c r="C27" s="14" t="n">
        <f aca="false" ca="false" dt2D="false" dtr="false" t="normal">SUM(B27-B27*0.15)</f>
        <v>543403.3</v>
      </c>
      <c r="D27" s="1" t="n"/>
      <c r="E27" s="0" t="n"/>
    </row>
    <row ht="31.2000007629395" outlineLevel="0" r="28">
      <c r="A28" s="17" t="s">
        <v>26</v>
      </c>
      <c r="B28" s="13" t="n">
        <v>54312.48</v>
      </c>
      <c r="C28" s="14" t="n">
        <f aca="false" ca="false" dt2D="false" dtr="false" t="normal">SUM(B28)</f>
        <v>54312.48</v>
      </c>
    </row>
    <row outlineLevel="0" r="29">
      <c r="A29" s="10" t="n"/>
      <c r="B29" s="13" t="n"/>
      <c r="C29" s="14" t="n"/>
    </row>
    <row customFormat="true" ht="15.6000003814697" outlineLevel="0" r="30" s="18">
      <c r="A30" s="15" t="s">
        <v>27</v>
      </c>
      <c r="B30" s="16" t="n">
        <f aca="false" ca="false" dt2D="false" dtr="false" t="normal">SUM(B25:B28)</f>
        <v>986097.1799999999</v>
      </c>
      <c r="C30" s="16" t="n">
        <f aca="false" ca="false" dt2D="false" dtr="false" t="normal">SUM(C25:C28)</f>
        <v>699256.385</v>
      </c>
      <c r="D30" s="19" t="n"/>
    </row>
    <row customFormat="true" ht="15.6000003814697" outlineLevel="0" r="31" s="18">
      <c r="A31" s="15" t="n"/>
      <c r="B31" s="16" t="n"/>
      <c r="C31" s="20" t="n"/>
      <c r="D31" s="19" t="n"/>
    </row>
    <row customFormat="true" ht="15.6000003814697" outlineLevel="0" r="32" s="18">
      <c r="A32" s="15" t="s">
        <v>28</v>
      </c>
      <c r="B32" s="16" t="n">
        <f aca="false" ca="false" dt2D="false" dtr="false" t="normal">SUM(B22+B30)</f>
        <v>1753279.56</v>
      </c>
      <c r="C32" s="16" t="n">
        <f aca="false" ca="false" dt2D="false" dtr="false" t="normal">SUM(B22+C30)</f>
        <v>1466438.7650000001</v>
      </c>
      <c r="D32" s="19" t="n"/>
    </row>
    <row customHeight="true" ht="24" outlineLevel="0" r="33">
      <c r="A33" s="10" t="s">
        <v>29</v>
      </c>
      <c r="B33" s="11" t="n"/>
      <c r="C33" s="14" t="n"/>
    </row>
    <row outlineLevel="0" r="34">
      <c r="A34" s="10" t="n"/>
      <c r="B34" s="14" t="n"/>
      <c r="C34" s="14" t="n"/>
    </row>
    <row outlineLevel="0" r="35">
      <c r="A35" s="10" t="s">
        <v>30</v>
      </c>
      <c r="B35" s="14" t="n"/>
      <c r="C35" s="14" t="n"/>
    </row>
    <row ht="31.2000007629395" outlineLevel="0" r="36">
      <c r="A36" s="17" t="s">
        <v>31</v>
      </c>
      <c r="B36" s="14" t="n">
        <f aca="false" ca="false" dt2D="false" dtr="false" t="normal">SUM('зплата'!D9)</f>
        <v>390600</v>
      </c>
      <c r="C36" s="14" t="n"/>
      <c r="D36" s="3" t="n">
        <f aca="false" ca="false" dt2D="false" dtr="false" t="normal">SUM(B36/$B$54)</f>
        <v>0.2662485025901605</v>
      </c>
    </row>
    <row outlineLevel="0" r="37">
      <c r="A37" s="10" t="s">
        <v>32</v>
      </c>
      <c r="B37" s="14" t="n">
        <f aca="false" ca="false" dt2D="false" dtr="false" t="normal">SUM('зплата'!E9)</f>
        <v>108000</v>
      </c>
      <c r="C37" s="14" t="n"/>
      <c r="D37" s="3" t="n">
        <f aca="false" ca="false" dt2D="false" dtr="false" t="normal">SUM(B37/$B$54)</f>
        <v>0.07361709749036695</v>
      </c>
    </row>
    <row ht="31.2000007629395" outlineLevel="0" r="38">
      <c r="A38" s="17" t="s">
        <v>33</v>
      </c>
      <c r="B38" s="13" t="n">
        <v>40000</v>
      </c>
      <c r="C38" s="14" t="n"/>
      <c r="D38" s="3" t="n">
        <f aca="false" ca="false" dt2D="false" dtr="false" t="normal">SUM(B38/$B$54)</f>
        <v>0.02726559166309887</v>
      </c>
    </row>
    <row ht="31.2000007629395" outlineLevel="0" r="39">
      <c r="A39" s="17" t="s">
        <v>34</v>
      </c>
      <c r="B39" s="21" t="n">
        <f aca="false" ca="false" dt2D="false" dtr="false" t="normal">5000+2500+22000+693*12-693*12*30%+4900</f>
        <v>40221.2</v>
      </c>
      <c r="C39" s="14" t="n"/>
      <c r="D39" s="3" t="n">
        <f aca="false" ca="false" dt2D="false" dtr="false" t="normal">SUM(B39/$B$54)</f>
        <v>0.027416370384995805</v>
      </c>
    </row>
    <row outlineLevel="0" r="40">
      <c r="A40" s="17" t="s">
        <v>35</v>
      </c>
      <c r="B40" s="13" t="n">
        <f aca="false" ca="false" dt2D="false" dtr="false" t="normal">SUM(C32*2.5%)+15000</f>
        <v>51660.969125</v>
      </c>
      <c r="C40" s="14" t="n"/>
      <c r="D40" s="3" t="n">
        <f aca="false" ca="false" dt2D="false" dtr="false" t="normal">SUM(B40/$B$54)</f>
        <v>0.0352141722270552</v>
      </c>
    </row>
    <row outlineLevel="0" r="41">
      <c r="A41" s="10" t="s">
        <v>36</v>
      </c>
      <c r="B41" s="13" t="n">
        <f aca="false" ca="false" dt2D="false" dtr="false" t="normal">SUM(B19*15%)</f>
        <v>9921.828</v>
      </c>
      <c r="C41" s="14" t="n"/>
      <c r="D41" s="3" t="n">
        <f aca="false" ca="false" dt2D="false" dtr="false" t="normal">SUM(B41/$B$54)</f>
        <v>0.0067631127699875225</v>
      </c>
    </row>
    <row ht="31.2000007629395" outlineLevel="0" r="42">
      <c r="A42" s="17" t="s">
        <v>37</v>
      </c>
      <c r="B42" s="13" t="n">
        <f aca="false" ca="false" dt2D="false" dtr="false" t="normal">8*4000</f>
        <v>32000</v>
      </c>
      <c r="C42" s="14" t="n"/>
      <c r="D42" s="3" t="n">
        <f aca="false" ca="false" dt2D="false" dtr="false" t="normal">SUM(B42/$B$54)</f>
        <v>0.021812473330479094</v>
      </c>
    </row>
    <row outlineLevel="0" r="43">
      <c r="A43" s="10" t="n"/>
      <c r="B43" s="14" t="n"/>
      <c r="C43" s="14" t="n"/>
    </row>
    <row customFormat="true" ht="15.6000003814697" outlineLevel="0" r="44" s="18">
      <c r="A44" s="15" t="s">
        <v>38</v>
      </c>
      <c r="B44" s="16" t="n">
        <f aca="false" ca="false" dt2D="false" dtr="false" t="normal">SUM(B36:B42)</f>
        <v>672403.997125</v>
      </c>
      <c r="C44" s="20" t="n"/>
      <c r="D44" s="19" t="n"/>
    </row>
    <row customFormat="true" ht="15.6000003814697" outlineLevel="0" r="45" s="18">
      <c r="A45" s="15" t="n"/>
      <c r="B45" s="16" t="n"/>
      <c r="C45" s="20" t="n"/>
      <c r="D45" s="19" t="n"/>
    </row>
    <row outlineLevel="0" r="46">
      <c r="A46" s="10" t="s">
        <v>39</v>
      </c>
      <c r="B46" s="14" t="n"/>
      <c r="C46" s="14" t="n"/>
    </row>
    <row outlineLevel="0" r="47">
      <c r="A47" s="10" t="s">
        <v>40</v>
      </c>
      <c r="B47" s="14" t="n"/>
      <c r="C47" s="14" t="n"/>
    </row>
    <row outlineLevel="0" r="48">
      <c r="A48" s="10" t="s">
        <v>41</v>
      </c>
      <c r="B48" s="14" t="n">
        <f aca="false" ca="false" dt2D="false" dtr="false" t="normal">SUM('ремонт дорог нов'!E31)</f>
        <v>565310</v>
      </c>
      <c r="C48" s="14" t="n"/>
      <c r="D48" s="3" t="n">
        <f aca="false" ca="false" dt2D="false" dtr="false" t="normal">SUM(B48/$B$54)</f>
        <v>0.3853377905766605</v>
      </c>
    </row>
    <row ht="31.2000007629395" outlineLevel="0" r="49">
      <c r="A49" s="17" t="s">
        <v>42</v>
      </c>
      <c r="B49" s="13" t="n">
        <f aca="false" ca="false" dt2D="false" dtr="false" t="normal">3*8000+6000</f>
        <v>30000</v>
      </c>
      <c r="C49" s="13" t="n"/>
      <c r="D49" s="3" t="n"/>
    </row>
    <row ht="31.2000007629395" outlineLevel="0" r="50">
      <c r="A50" s="17" t="s">
        <v>43</v>
      </c>
      <c r="B50" s="13" t="n">
        <f aca="false" ca="false" dt2D="false" dtr="false" t="normal">SUM(8.333334*850.79*6+8.333334*948.58*6)</f>
        <v>89968.50719748001</v>
      </c>
      <c r="C50" s="13" t="n"/>
      <c r="D50" s="3" t="n">
        <f aca="false" ca="false" dt2D="false" dtr="false" t="normal">SUM(B50/$B$54)</f>
        <v>0.061326114494626535</v>
      </c>
    </row>
    <row outlineLevel="0" r="51">
      <c r="A51" s="17" t="s">
        <v>44</v>
      </c>
      <c r="B51" s="13" t="n">
        <f aca="false" ca="false" dt2D="false" dtr="false" t="normal">SUM('зплата'!D10+'зплата'!D11)</f>
        <v>109368</v>
      </c>
      <c r="C51" s="14" t="n"/>
      <c r="D51" s="3" t="n">
        <f aca="false" ca="false" dt2D="false" dtr="false" t="normal">SUM(B51/$B$54)</f>
        <v>0.07454958072524492</v>
      </c>
    </row>
    <row outlineLevel="0" r="52">
      <c r="A52" s="10" t="n"/>
      <c r="B52" s="14" t="n"/>
      <c r="C52" s="14" t="n"/>
    </row>
    <row customFormat="true" ht="15.6000003814697" outlineLevel="0" r="53" s="18">
      <c r="A53" s="15" t="s">
        <v>45</v>
      </c>
      <c r="B53" s="16" t="n">
        <f aca="false" ca="false" dt2D="false" dtr="false" t="normal">SUM(B48:B51)</f>
        <v>794646.50719748</v>
      </c>
      <c r="C53" s="20" t="n"/>
      <c r="D53" s="19" t="n"/>
    </row>
    <row customFormat="true" ht="15.6000003814697" outlineLevel="0" r="54" s="18">
      <c r="A54" s="15" t="s">
        <v>46</v>
      </c>
      <c r="B54" s="16" t="n">
        <f aca="false" ca="false" dt2D="false" dtr="false" t="normal">SUM(B44+B53)</f>
        <v>1467050.50432248</v>
      </c>
      <c r="C54" s="16" t="n"/>
      <c r="D54" s="19" t="n"/>
    </row>
    <row customFormat="true" ht="15.6000003814697" outlineLevel="0" r="55" s="18">
      <c r="A55" s="22" t="s">
        <v>47</v>
      </c>
      <c r="B55" s="16" t="n">
        <f aca="false" ca="false" dt2D="false" dtr="false" t="normal">SUM(B54/B13*100)</f>
        <v>1118.1420916254117</v>
      </c>
      <c r="C55" s="16" t="n"/>
      <c r="D55" s="19" t="n"/>
    </row>
    <row outlineLevel="0" r="56">
      <c r="A56" s="10" t="n"/>
      <c r="B56" s="14" t="n"/>
      <c r="C56" s="14" t="n"/>
    </row>
    <row outlineLevel="0" r="57">
      <c r="A57" s="10" t="n"/>
      <c r="B57" s="14" t="n"/>
      <c r="C57" s="14" t="n"/>
    </row>
    <row customFormat="true" ht="15.6000003814697" outlineLevel="0" r="58" s="18">
      <c r="A58" s="15" t="s">
        <v>48</v>
      </c>
      <c r="B58" s="16" t="n">
        <f aca="false" ca="false" dt2D="false" dtr="false" t="normal">SUM(B32-B54)</f>
        <v>286229.0556775201</v>
      </c>
      <c r="C58" s="16" t="n">
        <f aca="false" ca="false" dt2D="false" dtr="false" t="normal">SUM(C32-B54)</f>
        <v>-611.7393224798143</v>
      </c>
      <c r="D58" s="19" t="n"/>
    </row>
    <row outlineLevel="0" r="59">
      <c r="A59" s="4" t="n"/>
      <c r="B59" s="5" t="n"/>
    </row>
    <row outlineLevel="0" r="60">
      <c r="A60" s="4" t="s">
        <v>49</v>
      </c>
      <c r="B60" s="5" t="n"/>
      <c r="D60" s="23" t="n">
        <f aca="false" ca="false" dt2D="false" dtr="false" t="normal">SUM(1000-1000*D50)</f>
        <v>938.6738855053735</v>
      </c>
    </row>
    <row outlineLevel="0" r="61">
      <c r="A61" s="4" t="n"/>
      <c r="B61" s="5" t="n"/>
    </row>
    <row outlineLevel="0" r="62">
      <c r="A62" s="4" t="n"/>
      <c r="B62" s="5" t="n"/>
    </row>
    <row outlineLevel="0" r="63">
      <c r="A63" s="4" t="n"/>
      <c r="B63" s="5" t="n"/>
    </row>
    <row outlineLevel="0" r="64">
      <c r="A64" s="4" t="n"/>
      <c r="B64" s="5" t="n"/>
    </row>
  </sheetData>
  <mergeCells count="1">
    <mergeCell ref="A8:C8"/>
  </mergeCells>
  <pageMargins bottom="0.748031497001648" footer="0.31496062874794" header="0.31496062874794" left="0.708661377429962" right="0.708661377429962" top="0.748031497001648"/>
  <pageSetup fitToHeight="0" fitToWidth="0" orientation="landscape" paperHeight="297mm" paperSize="9" paperWidth="210mm" scale="100"/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D70"/>
  <sheetViews>
    <sheetView showZeros="true" workbookViewId="0"/>
  </sheetViews>
  <sheetFormatPr baseColWidth="8" customHeight="false" defaultColWidth="9.1093749022008" defaultRowHeight="15.6000003814697" zeroHeight="false"/>
  <cols>
    <col customWidth="true" max="1" min="1" outlineLevel="0" width="73.6640606616394"/>
    <col customWidth="true" max="2" min="2" outlineLevel="0" style="1" width="22.3320309229013"/>
    <col customWidth="true" max="3" min="3" outlineLevel="0" style="2" width="24.4414059942683"/>
    <col bestFit="true" customWidth="true" max="4" min="4" outlineLevel="0" style="3" width="9.00000016916618"/>
  </cols>
  <sheetData>
    <row outlineLevel="0" r="1">
      <c r="A1" s="4" t="s">
        <v>0</v>
      </c>
      <c r="B1" s="5" t="n"/>
    </row>
    <row outlineLevel="0" r="2">
      <c r="A2" s="4" t="s">
        <v>1</v>
      </c>
      <c r="B2" s="5" t="n"/>
    </row>
    <row outlineLevel="0" r="3">
      <c r="A3" s="4" t="s">
        <v>50</v>
      </c>
      <c r="B3" s="5" t="n"/>
    </row>
    <row outlineLevel="0" r="4">
      <c r="A4" s="4" t="s">
        <v>3</v>
      </c>
      <c r="B4" s="5" t="n"/>
    </row>
    <row outlineLevel="0" r="5">
      <c r="A5" s="4" t="s">
        <v>4</v>
      </c>
      <c r="B5" s="5" t="n"/>
    </row>
    <row outlineLevel="0" r="6">
      <c r="A6" s="4" t="s">
        <v>5</v>
      </c>
      <c r="B6" s="5" t="n"/>
    </row>
    <row outlineLevel="0" r="7">
      <c r="A7" s="6" t="s">
        <v>6</v>
      </c>
      <c r="B7" s="5" t="n"/>
    </row>
    <row outlineLevel="0" r="8">
      <c r="A8" s="7" t="s">
        <v>51</v>
      </c>
      <c r="B8" s="8" t="s"/>
      <c r="C8" s="9" t="s"/>
    </row>
    <row ht="31.2000007629395" outlineLevel="0" r="9">
      <c r="A9" s="10" t="n"/>
      <c r="B9" s="11" t="s">
        <v>52</v>
      </c>
      <c r="C9" s="12" t="s">
        <v>9</v>
      </c>
      <c r="D9" s="3" t="s">
        <v>10</v>
      </c>
    </row>
    <row outlineLevel="0" r="10">
      <c r="A10" s="10" t="s">
        <v>11</v>
      </c>
      <c r="B10" s="13" t="n"/>
      <c r="C10" s="14" t="n"/>
    </row>
    <row outlineLevel="0" r="11">
      <c r="A11" s="10" t="s">
        <v>12</v>
      </c>
      <c r="B11" s="13" t="n">
        <v>74009</v>
      </c>
      <c r="C11" s="13" t="n"/>
    </row>
    <row outlineLevel="0" r="12">
      <c r="A12" s="10" t="s">
        <v>13</v>
      </c>
      <c r="B12" s="13" t="n">
        <v>66338.8</v>
      </c>
      <c r="C12" s="13" t="n"/>
    </row>
    <row outlineLevel="0" r="13">
      <c r="A13" s="15" t="s">
        <v>14</v>
      </c>
      <c r="B13" s="16" t="n">
        <f aca="false" ca="false" dt2D="false" dtr="false" t="normal">SUM(B11:B12)</f>
        <v>140347.8</v>
      </c>
      <c r="C13" s="16" t="n"/>
    </row>
    <row outlineLevel="0" r="14">
      <c r="A14" s="10" t="s">
        <v>15</v>
      </c>
      <c r="B14" s="13" t="n"/>
      <c r="C14" s="12" t="n"/>
    </row>
    <row outlineLevel="0" r="15">
      <c r="A15" s="10" t="s">
        <v>53</v>
      </c>
      <c r="B15" s="13" t="n">
        <v>36342.24</v>
      </c>
      <c r="C15" s="13" t="n"/>
    </row>
    <row outlineLevel="0" r="16">
      <c r="A16" s="10" t="s">
        <v>54</v>
      </c>
      <c r="B16" s="13" t="n">
        <v>47493</v>
      </c>
      <c r="C16" s="13" t="n"/>
    </row>
    <row outlineLevel="0" r="17">
      <c r="A17" s="17" t="s">
        <v>55</v>
      </c>
      <c r="B17" s="13" t="n">
        <v>7089.92</v>
      </c>
      <c r="C17" s="13" t="n"/>
    </row>
    <row outlineLevel="0" r="18">
      <c r="A18" s="17" t="s">
        <v>56</v>
      </c>
      <c r="B18" s="13" t="n">
        <f aca="false" ca="false" dt2D="false" dtr="false" t="normal">SUM(B15-B16-B17)</f>
        <v>-18240.68</v>
      </c>
      <c r="C18" s="13" t="n"/>
    </row>
    <row outlineLevel="0" r="19">
      <c r="A19" s="17" t="s">
        <v>57</v>
      </c>
      <c r="B19" s="13" t="n">
        <f aca="false" ca="false" dt2D="false" dtr="false" t="normal">35735.3</f>
        <v>35735.3</v>
      </c>
      <c r="C19" s="13" t="n">
        <v>0</v>
      </c>
    </row>
    <row customHeight="true" hidden="false" ht="16.7999572753906" outlineLevel="0" r="20">
      <c r="A20" s="17" t="s">
        <v>58</v>
      </c>
      <c r="B20" s="13" t="n">
        <v>-27084.8</v>
      </c>
      <c r="C20" s="13" t="n"/>
    </row>
    <row ht="31.2000007629395" outlineLevel="0" r="21">
      <c r="A21" s="17" t="s">
        <v>59</v>
      </c>
      <c r="B21" s="13" t="n">
        <v>4000</v>
      </c>
      <c r="C21" s="13" t="n">
        <v>0</v>
      </c>
    </row>
    <row outlineLevel="0" r="22">
      <c r="A22" s="10" t="s">
        <v>60</v>
      </c>
      <c r="B22" s="13" t="n">
        <f aca="false" ca="false" dt2D="false" dtr="false" t="normal">SUM(B11*1200/100)</f>
        <v>888108</v>
      </c>
      <c r="C22" s="14" t="n">
        <v>0</v>
      </c>
    </row>
    <row customHeight="true" ht="16.2000007629395" outlineLevel="0" r="23">
      <c r="A23" s="10" t="s">
        <v>61</v>
      </c>
      <c r="B23" s="13" t="n">
        <v>39458.77</v>
      </c>
      <c r="C23" s="13" t="n">
        <v>0</v>
      </c>
    </row>
    <row outlineLevel="0" r="24">
      <c r="A24" s="10" t="n"/>
      <c r="B24" s="13" t="n"/>
      <c r="C24" s="14" t="n"/>
    </row>
    <row outlineLevel="0" r="25">
      <c r="A25" s="10" t="n"/>
      <c r="B25" s="13" t="n"/>
      <c r="C25" s="14" t="n"/>
    </row>
    <row customFormat="true" ht="15.6000003814697" outlineLevel="0" r="26" s="18">
      <c r="A26" s="15" t="s">
        <v>21</v>
      </c>
      <c r="B26" s="16" t="n">
        <f aca="false" ca="false" dt2D="false" dtr="false" t="normal">SUM(B18:B23)</f>
        <v>921976.59</v>
      </c>
      <c r="C26" s="16" t="n">
        <f aca="false" ca="false" dt2D="false" dtr="false" t="normal">SUM(C15:C25)</f>
        <v>0</v>
      </c>
      <c r="D26" s="19" t="n"/>
    </row>
    <row outlineLevel="0" r="27">
      <c r="A27" s="10" t="n"/>
      <c r="B27" s="13" t="n"/>
      <c r="C27" s="14" t="n"/>
    </row>
    <row outlineLevel="0" r="28">
      <c r="A28" s="10" t="s">
        <v>22</v>
      </c>
      <c r="B28" s="13" t="n"/>
      <c r="C28" s="14" t="n"/>
    </row>
    <row ht="31.2000007629395" outlineLevel="0" r="29">
      <c r="A29" s="17" t="s">
        <v>23</v>
      </c>
      <c r="B29" s="13" t="n">
        <f aca="false" ca="false" dt2D="false" dtr="false" t="normal">395441.59</f>
        <v>395441.59</v>
      </c>
      <c r="C29" s="13" t="n">
        <f aca="false" ca="false" dt2D="false" dtr="false" t="normal">369913.44-369913.44*0.65</f>
        <v>129469.704</v>
      </c>
    </row>
    <row customHeight="true" hidden="false" ht="20.3999328613281" outlineLevel="0" r="30">
      <c r="A30" s="17" t="s">
        <v>62</v>
      </c>
      <c r="B30" s="13" t="n">
        <v>-25528.15</v>
      </c>
      <c r="C30" s="14" t="n">
        <v>-25525.15</v>
      </c>
    </row>
    <row customHeight="true" ht="31.2000007629395" outlineLevel="0" r="31">
      <c r="A31" s="17" t="s">
        <v>63</v>
      </c>
      <c r="B31" s="13" t="n">
        <f aca="false" ca="false" dt2D="false" dtr="false" t="normal">SUM(B12*1200/100)</f>
        <v>796065.6</v>
      </c>
      <c r="C31" s="14" t="n">
        <f aca="false" ca="false" dt2D="false" dtr="false" t="normal">SUM(B31-B31*0.28)</f>
        <v>573167.232</v>
      </c>
    </row>
    <row ht="31.2000007629395" outlineLevel="0" r="32">
      <c r="A32" s="17" t="s">
        <v>26</v>
      </c>
      <c r="B32" s="13" t="n">
        <v>56715.36</v>
      </c>
      <c r="C32" s="14" t="n">
        <f aca="false" ca="false" dt2D="false" dtr="false" t="normal">SUM(B32)</f>
        <v>56715.36</v>
      </c>
    </row>
    <row outlineLevel="0" r="33">
      <c r="A33" s="10" t="n"/>
      <c r="B33" s="13" t="n"/>
      <c r="C33" s="14" t="n"/>
    </row>
    <row customFormat="true" ht="15.6000003814697" outlineLevel="0" r="34" s="18">
      <c r="A34" s="15" t="s">
        <v>27</v>
      </c>
      <c r="B34" s="16" t="n">
        <f aca="false" ca="false" dt2D="false" dtr="false" t="normal">SUM(B29:B32)</f>
        <v>1222694.4000000001</v>
      </c>
      <c r="C34" s="16" t="n">
        <f aca="false" ca="false" dt2D="false" dtr="false" t="normal">SUM(C29:C32)</f>
        <v>733827.146</v>
      </c>
      <c r="D34" s="19" t="n"/>
    </row>
    <row customFormat="true" ht="15.6000003814697" outlineLevel="0" r="35" s="18">
      <c r="A35" s="15" t="n"/>
      <c r="B35" s="16" t="n"/>
      <c r="C35" s="20" t="n"/>
      <c r="D35" s="19" t="n"/>
    </row>
    <row customFormat="true" ht="15.6000003814697" outlineLevel="0" r="36" s="18">
      <c r="A36" s="15" t="s">
        <v>28</v>
      </c>
      <c r="B36" s="16" t="n">
        <f aca="false" ca="false" dt2D="false" dtr="false" t="normal">SUM(B26+B34)</f>
        <v>2144670.99</v>
      </c>
      <c r="C36" s="16" t="n">
        <f aca="false" ca="false" dt2D="false" dtr="false" t="normal">SUM(B26+C34)</f>
        <v>1655803.736</v>
      </c>
      <c r="D36" s="19" t="n"/>
    </row>
    <row customHeight="true" ht="24" outlineLevel="0" r="37">
      <c r="A37" s="10" t="s">
        <v>29</v>
      </c>
      <c r="B37" s="11" t="n"/>
      <c r="C37" s="14" t="n"/>
    </row>
    <row outlineLevel="0" r="38">
      <c r="A38" s="10" t="n"/>
      <c r="B38" s="14" t="n"/>
      <c r="C38" s="14" t="n"/>
    </row>
    <row outlineLevel="0" r="39">
      <c r="A39" s="10" t="s">
        <v>64</v>
      </c>
      <c r="B39" s="14" t="n"/>
      <c r="C39" s="14" t="n"/>
    </row>
    <row ht="31.2000007629395" outlineLevel="0" r="40">
      <c r="A40" s="17" t="s">
        <v>65</v>
      </c>
      <c r="B40" s="14" t="n">
        <f aca="false" ca="false" dt2D="false" dtr="false" t="normal">SUM('зплата'!D9)</f>
        <v>390600</v>
      </c>
      <c r="C40" s="14" t="n"/>
      <c r="D40" s="3" t="e">
        <f aca="false" ca="false" dt2D="false" dtr="false" t="normal">SUM(B40/$B$60)</f>
        <v>#REF!</v>
      </c>
    </row>
    <row outlineLevel="0" r="41">
      <c r="A41" s="10" t="s">
        <v>66</v>
      </c>
      <c r="B41" s="14" t="n">
        <f aca="false" ca="false" dt2D="false" dtr="false" t="normal">SUM('зплата'!E9)</f>
        <v>108000</v>
      </c>
      <c r="C41" s="14" t="n"/>
      <c r="D41" s="3" t="e">
        <f aca="false" ca="false" dt2D="false" dtr="false" t="normal">SUM(B41/$B$60)</f>
        <v>#REF!</v>
      </c>
    </row>
    <row ht="31.2000007629395" outlineLevel="0" r="42">
      <c r="A42" s="17" t="s">
        <v>67</v>
      </c>
      <c r="B42" s="13" t="n">
        <v>120000</v>
      </c>
      <c r="C42" s="14" t="n"/>
      <c r="D42" s="3" t="e">
        <f aca="false" ca="false" dt2D="false" dtr="false" t="normal">SUM(B42/$B$60)</f>
        <v>#REF!</v>
      </c>
    </row>
    <row ht="31.2000007629395" outlineLevel="0" r="43">
      <c r="A43" s="17" t="s">
        <v>68</v>
      </c>
      <c r="B43" s="24" t="n">
        <f aca="false" ca="false" dt2D="false" dtr="false" t="normal">5000+2500+26000+30000+693*12-693*12*30%+4900</f>
        <v>74221.2</v>
      </c>
      <c r="C43" s="14" t="n"/>
      <c r="D43" s="3" t="e">
        <f aca="false" ca="false" dt2D="false" dtr="false" t="normal">SUM(B43/$B$60)</f>
        <v>#REF!</v>
      </c>
    </row>
    <row outlineLevel="0" r="44">
      <c r="A44" s="17" t="s">
        <v>69</v>
      </c>
      <c r="B44" s="13" t="n">
        <f aca="false" ca="false" dt2D="false" dtr="false" t="normal">SUM(C36*2.5%)+10000</f>
        <v>51395.093400000005</v>
      </c>
      <c r="C44" s="14" t="n"/>
      <c r="D44" s="3" t="e">
        <f aca="false" ca="false" dt2D="false" dtr="false" t="normal">SUM(B44/$B$60)</f>
        <v>#REF!</v>
      </c>
    </row>
    <row outlineLevel="0" r="45">
      <c r="A45" s="10" t="s">
        <v>70</v>
      </c>
      <c r="B45" s="13" t="n">
        <v>0</v>
      </c>
      <c r="C45" s="14" t="n"/>
      <c r="D45" s="3" t="e">
        <f aca="false" ca="false" dt2D="false" dtr="false" t="normal">SUM(B45/$B$60)</f>
        <v>#REF!</v>
      </c>
    </row>
    <row outlineLevel="0" r="46">
      <c r="A46" s="10" t="s">
        <v>71</v>
      </c>
      <c r="B46" s="13" t="n">
        <f aca="false" ca="false" dt2D="false" dtr="false" t="normal">SUM(B23*15%)</f>
        <v>5918.8155</v>
      </c>
      <c r="C46" s="14" t="n"/>
      <c r="D46" s="3" t="e">
        <f aca="false" ca="false" dt2D="false" dtr="false" t="normal">SUM(B46/$B$60)</f>
        <v>#REF!</v>
      </c>
    </row>
    <row ht="31.2000007629395" outlineLevel="0" r="47">
      <c r="A47" s="17" t="s">
        <v>72</v>
      </c>
      <c r="B47" s="13" t="n">
        <v>88000</v>
      </c>
      <c r="C47" s="14" t="n"/>
      <c r="D47" s="3" t="e">
        <f aca="false" ca="false" dt2D="false" dtr="false" t="normal">SUM(B47/$B$60)</f>
        <v>#REF!</v>
      </c>
    </row>
    <row outlineLevel="0" r="48">
      <c r="A48" s="10" t="n"/>
      <c r="B48" s="14" t="n"/>
      <c r="C48" s="14" t="n"/>
    </row>
    <row customFormat="true" ht="15.6000003814697" outlineLevel="0" r="49" s="18">
      <c r="A49" s="15" t="s">
        <v>45</v>
      </c>
      <c r="B49" s="16" t="n">
        <f aca="false" ca="false" dt2D="false" dtr="false" t="normal">SUM(B40:B47)</f>
        <v>838135.1089</v>
      </c>
      <c r="C49" s="20" t="n"/>
      <c r="D49" s="19" t="n"/>
    </row>
    <row customFormat="true" ht="15.6000003814697" outlineLevel="0" r="50" s="18">
      <c r="A50" s="15" t="n"/>
      <c r="B50" s="16" t="n"/>
      <c r="C50" s="20" t="n"/>
      <c r="D50" s="19" t="n"/>
    </row>
    <row outlineLevel="0" r="51">
      <c r="A51" s="10" t="s">
        <v>73</v>
      </c>
      <c r="B51" s="14" t="n"/>
      <c r="C51" s="14" t="n"/>
    </row>
    <row outlineLevel="0" r="52">
      <c r="A52" s="10" t="s">
        <v>40</v>
      </c>
      <c r="B52" s="14" t="n"/>
      <c r="C52" s="14" t="n"/>
    </row>
    <row outlineLevel="0" r="53">
      <c r="A53" s="10" t="s">
        <v>74</v>
      </c>
      <c r="B53" s="14" t="e">
        <f aca="false" ca="false" dt2D="false" dtr="false" t="normal">SUM(#REF!)</f>
        <v>#REF!</v>
      </c>
      <c r="C53" s="14" t="n"/>
      <c r="D53" s="3" t="e">
        <f aca="false" ca="false" dt2D="false" dtr="false" t="normal">SUM(B53/$B$60)</f>
        <v>#REF!</v>
      </c>
    </row>
    <row ht="31.2000007629395" outlineLevel="0" r="54">
      <c r="A54" s="17" t="s">
        <v>75</v>
      </c>
      <c r="B54" s="13" t="n">
        <f aca="false" ca="false" dt2D="false" dtr="false" t="normal">3*8000+6000</f>
        <v>30000</v>
      </c>
      <c r="C54" s="13" t="n"/>
      <c r="D54" s="3" t="n"/>
    </row>
    <row ht="31.2000007629395" outlineLevel="0" r="55">
      <c r="A55" s="17" t="s">
        <v>76</v>
      </c>
      <c r="B55" s="13" t="n">
        <f aca="false" ca="false" dt2D="false" dtr="false" t="normal">SUM(8.333334*821.74*6+8.333334*948.58*6)</f>
        <v>88516.00708128001</v>
      </c>
      <c r="C55" s="13" t="n"/>
      <c r="D55" s="3" t="e">
        <f aca="false" ca="false" dt2D="false" dtr="false" t="normal">SUM(B55/$B$60)</f>
        <v>#REF!</v>
      </c>
    </row>
    <row customFormat="true" customHeight="true" ht="51" outlineLevel="0" r="56" s="25">
      <c r="A56" s="26" t="s">
        <v>77</v>
      </c>
      <c r="B56" s="27" t="n">
        <f aca="false" ca="false" dt2D="false" dtr="false" t="normal">SUM(240*4.53*1.036)</f>
        <v>1126.3392000000001</v>
      </c>
      <c r="C56" s="28" t="n"/>
      <c r="D56" s="3" t="e">
        <f aca="false" ca="false" dt2D="false" dtr="false" t="normal">SUM(B56/$B$60)</f>
        <v>#REF!</v>
      </c>
    </row>
    <row outlineLevel="0" r="57">
      <c r="A57" s="17" t="s">
        <v>78</v>
      </c>
      <c r="B57" s="13" t="n">
        <f aca="false" ca="false" dt2D="false" dtr="false" t="normal">SUM('зплата'!D10+'зплата'!D11)</f>
        <v>109368</v>
      </c>
      <c r="C57" s="14" t="n"/>
      <c r="D57" s="3" t="e">
        <f aca="false" ca="false" dt2D="false" dtr="false" t="normal">SUM(B57/$B$60)</f>
        <v>#REF!</v>
      </c>
    </row>
    <row outlineLevel="0" r="58">
      <c r="A58" s="10" t="n"/>
      <c r="B58" s="14" t="n"/>
      <c r="C58" s="14" t="n"/>
    </row>
    <row customFormat="true" ht="15.6000003814697" outlineLevel="0" r="59" s="18">
      <c r="A59" s="15" t="s">
        <v>79</v>
      </c>
      <c r="B59" s="16" t="e">
        <f aca="false" ca="false" dt2D="false" dtr="false" t="normal">SUM(B53:B57)</f>
        <v>#REF!</v>
      </c>
      <c r="C59" s="20" t="n"/>
      <c r="D59" s="19" t="n"/>
    </row>
    <row customFormat="true" ht="15.6000003814697" outlineLevel="0" r="60" s="18">
      <c r="A60" s="15" t="s">
        <v>46</v>
      </c>
      <c r="B60" s="16" t="e">
        <f aca="false" ca="false" dt2D="false" dtr="false" t="normal">SUM(B49+B59)</f>
        <v>#REF!</v>
      </c>
      <c r="C60" s="16" t="n"/>
      <c r="D60" s="19" t="n"/>
    </row>
    <row customFormat="true" ht="15.6000003814697" outlineLevel="0" r="61" s="18">
      <c r="A61" s="22" t="s">
        <v>47</v>
      </c>
      <c r="B61" s="16" t="e">
        <f aca="false" ca="false" dt2D="false" dtr="false" t="normal">SUM(B60/B13*100)</f>
        <v>#REF!</v>
      </c>
      <c r="C61" s="16" t="n"/>
      <c r="D61" s="19" t="n"/>
    </row>
    <row outlineLevel="0" r="62">
      <c r="A62" s="10" t="n"/>
      <c r="B62" s="14" t="n"/>
      <c r="C62" s="14" t="n"/>
    </row>
    <row outlineLevel="0" r="63">
      <c r="A63" s="10" t="n"/>
      <c r="B63" s="14" t="n"/>
      <c r="C63" s="14" t="n"/>
    </row>
    <row customFormat="true" ht="15.6000003814697" outlineLevel="0" r="64" s="18">
      <c r="A64" s="15" t="s">
        <v>48</v>
      </c>
      <c r="B64" s="16" t="e">
        <f aca="false" ca="false" dt2D="false" dtr="false" t="normal">SUM(B36-B60)</f>
        <v>#REF!</v>
      </c>
      <c r="C64" s="16" t="e">
        <f aca="false" ca="false" dt2D="false" dtr="false" t="normal">SUM(C36-B60)</f>
        <v>#REF!</v>
      </c>
      <c r="D64" s="19" t="n"/>
    </row>
    <row outlineLevel="0" r="65">
      <c r="A65" s="4" t="n"/>
      <c r="B65" s="5" t="n"/>
    </row>
    <row outlineLevel="0" r="66">
      <c r="A66" s="4" t="s">
        <v>49</v>
      </c>
      <c r="B66" s="5" t="n"/>
      <c r="D66" s="29" t="e">
        <f aca="false" ca="false" dt2D="false" dtr="false" t="normal">SUM(1200-1200*D55)</f>
        <v>#REF!</v>
      </c>
    </row>
    <row outlineLevel="0" r="67">
      <c r="A67" s="4" t="n"/>
      <c r="B67" s="5" t="n"/>
    </row>
    <row outlineLevel="0" r="68">
      <c r="A68" s="4" t="n"/>
      <c r="B68" s="5" t="n"/>
    </row>
    <row outlineLevel="0" r="69">
      <c r="A69" s="4" t="n"/>
      <c r="B69" s="5" t="n"/>
    </row>
    <row outlineLevel="0" r="70">
      <c r="A70" s="4" t="n"/>
      <c r="B70" s="5" t="n"/>
    </row>
  </sheetData>
  <mergeCells count="1">
    <mergeCell ref="A8:C8"/>
  </mergeCells>
  <pageMargins bottom="0.748031914234161" footer="0.300000011920929" header="0.300000011920929" left="0.700787782669067" right="0.700787782669067" top="0.748031914234161"/>
  <pageSetup fitToHeight="0" fitToWidth="0" orientation="landscape" paperHeight="297.1798mm" paperSize="9" paperWidth="210.0438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14"/>
  <sheetViews>
    <sheetView showZeros="true" workbookViewId="0"/>
  </sheetViews>
  <sheetFormatPr baseColWidth="8" customHeight="false" defaultColWidth="9.1093749022008" defaultRowHeight="15.6000003814697" zeroHeight="false"/>
  <cols>
    <col customWidth="true" max="1" min="1" outlineLevel="0" width="22.1093743947023"/>
    <col customWidth="true" max="2" min="2" outlineLevel="0" width="10.5546874511004"/>
    <col customWidth="true" max="3" min="3" outlineLevel="0" width="15.3320317687322"/>
    <col customWidth="true" max="4" min="4" outlineLevel="0" width="14.2187504810663"/>
    <col customWidth="true" max="5" min="5" outlineLevel="0" width="12.8867183740017"/>
    <col customWidth="true" max="6" min="6" outlineLevel="0" width="10.5546874511004"/>
    <col customWidth="true" max="7" min="7" outlineLevel="0" width="11.8867188815003"/>
    <col customWidth="true" max="8" min="8" outlineLevel="0" width="10.8867187123341"/>
    <col customWidth="true" max="9" min="9" outlineLevel="0" width="11.5546876202666"/>
    <col customWidth="true" max="10" min="10" outlineLevel="0" width="11.4414058251021"/>
    <col customWidth="true" max="11" min="11" outlineLevel="0" style="30" width="10.5546874511004"/>
    <col customWidth="true" max="12" min="12" outlineLevel="0" style="30" width="10.9999998308338"/>
  </cols>
  <sheetData>
    <row outlineLevel="0" r="1">
      <c r="A1" s="4" t="s">
        <v>80</v>
      </c>
      <c r="B1" s="31" t="n"/>
      <c r="C1" s="4" t="n"/>
      <c r="D1" s="31" t="n"/>
      <c r="E1" s="4" t="n"/>
      <c r="F1" s="4" t="n"/>
      <c r="G1" s="31" t="n"/>
      <c r="H1" s="4" t="n"/>
      <c r="I1" s="31" t="n"/>
      <c r="J1" s="4" t="n"/>
    </row>
    <row outlineLevel="0" r="2">
      <c r="A2" s="4" t="n"/>
      <c r="B2" s="31" t="n"/>
      <c r="C2" s="4" t="n"/>
      <c r="D2" s="31" t="n"/>
      <c r="E2" s="4" t="n"/>
      <c r="F2" s="4" t="n"/>
      <c r="G2" s="31" t="n"/>
      <c r="H2" s="4" t="n"/>
      <c r="I2" s="31" t="n"/>
      <c r="J2" s="4" t="n"/>
    </row>
    <row customHeight="true" ht="111.75" outlineLevel="0" r="3">
      <c r="A3" s="32" t="s">
        <v>81</v>
      </c>
      <c r="B3" s="33" t="s">
        <v>82</v>
      </c>
      <c r="C3" s="34" t="s">
        <v>83</v>
      </c>
      <c r="D3" s="34" t="s">
        <v>84</v>
      </c>
      <c r="E3" s="34" t="s">
        <v>85</v>
      </c>
      <c r="F3" s="35" t="s">
        <v>86</v>
      </c>
      <c r="G3" s="36" t="n"/>
      <c r="H3" s="36" t="n"/>
      <c r="K3" s="0" t="n"/>
      <c r="L3" s="0" t="n"/>
    </row>
    <row outlineLevel="0" r="4">
      <c r="A4" s="37" t="s">
        <v>87</v>
      </c>
      <c r="B4" s="33" t="n">
        <f aca="false" ca="false" dt2D="false" dtr="false" t="normal">SUM(B5:B7)</f>
        <v>25000</v>
      </c>
      <c r="C4" s="38" t="n">
        <v>9000</v>
      </c>
      <c r="D4" s="38" t="n">
        <f aca="false" ca="false" dt2D="false" dtr="false" t="normal">SUM(D5:D7)</f>
        <v>300000</v>
      </c>
      <c r="E4" s="38" t="n">
        <f aca="false" ca="false" dt2D="false" dtr="false" t="normal">SUM(E5:E6)</f>
        <v>108000</v>
      </c>
      <c r="F4" s="35" t="n"/>
      <c r="G4" s="36" t="n"/>
      <c r="H4" s="36" t="n"/>
      <c r="K4" s="0" t="n"/>
      <c r="L4" s="0" t="n"/>
    </row>
    <row outlineLevel="0" r="5">
      <c r="A5" s="37" t="s">
        <v>88</v>
      </c>
      <c r="B5" s="33" t="n">
        <v>10500</v>
      </c>
      <c r="C5" s="38" t="n">
        <v>4500</v>
      </c>
      <c r="D5" s="38" t="n">
        <f aca="false" ca="false" dt2D="false" dtr="false" t="normal">SUM(B5*12)</f>
        <v>126000</v>
      </c>
      <c r="E5" s="38" t="n">
        <f aca="false" ca="false" dt2D="false" dtr="false" t="normal">SUM(C5*12)</f>
        <v>54000</v>
      </c>
      <c r="F5" s="35" t="n">
        <f aca="false" ca="false" dt2D="false" dtr="false" t="normal">SUM(B5:C5)</f>
        <v>15000</v>
      </c>
      <c r="G5" s="36" t="n"/>
      <c r="H5" s="36" t="n"/>
      <c r="K5" s="0" t="n"/>
      <c r="L5" s="0" t="n"/>
    </row>
    <row outlineLevel="0" r="6">
      <c r="A6" s="37" t="s">
        <v>89</v>
      </c>
      <c r="B6" s="33" t="n">
        <v>10500</v>
      </c>
      <c r="C6" s="38" t="n">
        <v>4500</v>
      </c>
      <c r="D6" s="38" t="n">
        <f aca="false" ca="false" dt2D="false" dtr="false" t="normal">SUM(B6*12)</f>
        <v>126000</v>
      </c>
      <c r="E6" s="38" t="n">
        <f aca="false" ca="false" dt2D="false" dtr="false" t="normal">SUM(C6*12)</f>
        <v>54000</v>
      </c>
      <c r="F6" s="35" t="n">
        <f aca="false" ca="false" dt2D="false" dtr="false" t="normal">SUM(B6:C6)</f>
        <v>15000</v>
      </c>
      <c r="K6" s="0" t="n"/>
      <c r="L6" s="0" t="n"/>
    </row>
    <row outlineLevel="0" r="7">
      <c r="A7" s="32" t="s">
        <v>90</v>
      </c>
      <c r="B7" s="33" t="n">
        <v>4000</v>
      </c>
      <c r="C7" s="33" t="n"/>
      <c r="D7" s="38" t="n">
        <f aca="false" ca="false" dt2D="false" dtr="false" t="normal">SUM(B7*12)</f>
        <v>48000</v>
      </c>
      <c r="E7" s="33" t="n"/>
      <c r="F7" s="35" t="n">
        <f aca="false" ca="false" dt2D="false" dtr="false" t="normal">SUM(B7:C7)</f>
        <v>4000</v>
      </c>
      <c r="K7" s="0" t="n"/>
      <c r="L7" s="0" t="n"/>
    </row>
    <row outlineLevel="0" r="8">
      <c r="A8" s="37" t="s">
        <v>91</v>
      </c>
      <c r="B8" s="33" t="n">
        <f aca="false" ca="false" dt2D="false" dtr="false" t="normal">SUM(B4*30.2%)</f>
        <v>7550</v>
      </c>
      <c r="C8" s="38" t="n"/>
      <c r="D8" s="38" t="n">
        <f aca="false" ca="false" dt2D="false" dtr="false" t="normal">SUM(B8*12)</f>
        <v>90600</v>
      </c>
      <c r="E8" s="38" t="n"/>
      <c r="F8" s="35" t="n"/>
      <c r="K8" s="0" t="n"/>
      <c r="L8" s="0" t="n"/>
    </row>
    <row outlineLevel="0" r="9">
      <c r="A9" s="37" t="s">
        <v>92</v>
      </c>
      <c r="B9" s="33" t="n">
        <f aca="false" ca="false" dt2D="false" dtr="false" t="normal">SUM(B4+B8)</f>
        <v>32550</v>
      </c>
      <c r="C9" s="33" t="n">
        <v>9000</v>
      </c>
      <c r="D9" s="33" t="n">
        <f aca="false" ca="false" dt2D="false" dtr="false" t="normal">SUM(D4+D8)</f>
        <v>390600</v>
      </c>
      <c r="E9" s="33" t="n">
        <f aca="false" ca="false" dt2D="false" dtr="false" t="normal">SUM(E4+E8)</f>
        <v>108000</v>
      </c>
      <c r="F9" s="35" t="n"/>
      <c r="K9" s="0" t="n"/>
      <c r="L9" s="0" t="n"/>
    </row>
    <row ht="62.4000015258789" outlineLevel="0" r="10">
      <c r="A10" s="32" t="s">
        <v>93</v>
      </c>
      <c r="B10" s="33" t="n">
        <v>7000</v>
      </c>
      <c r="C10" s="38" t="n"/>
      <c r="D10" s="38" t="n">
        <f aca="false" ca="false" dt2D="false" dtr="false" t="normal">SUM(B10*12)</f>
        <v>84000</v>
      </c>
      <c r="E10" s="38" t="n"/>
      <c r="F10" s="35" t="n"/>
      <c r="K10" s="0" t="n"/>
      <c r="L10" s="0" t="n"/>
    </row>
    <row outlineLevel="0" r="11">
      <c r="A11" s="37" t="s">
        <v>91</v>
      </c>
      <c r="B11" s="33" t="n">
        <f aca="false" ca="false" dt2D="false" dtr="false" t="normal">SUM(B10*30.2%)</f>
        <v>2114</v>
      </c>
      <c r="C11" s="38" t="n"/>
      <c r="D11" s="33" t="n">
        <f aca="false" ca="false" dt2D="false" dtr="false" t="normal">SUM(D10*30.2%)</f>
        <v>25368</v>
      </c>
      <c r="E11" s="38" t="n"/>
      <c r="F11" s="35" t="n"/>
      <c r="K11" s="0" t="n"/>
      <c r="L11" s="0" t="n"/>
    </row>
    <row outlineLevel="0" r="12">
      <c r="B12" s="29" t="n"/>
      <c r="D12" s="29" t="n"/>
      <c r="G12" s="29" t="n"/>
      <c r="I12" s="29" t="n"/>
    </row>
    <row customHeight="true" ht="49.2000007629395" outlineLevel="0" r="13">
      <c r="A13" s="39" t="n"/>
      <c r="B13" s="39" t="s"/>
      <c r="C13" s="39" t="s"/>
      <c r="D13" s="39" t="s"/>
      <c r="E13" s="39" t="s"/>
      <c r="G13" s="29" t="n"/>
      <c r="I13" s="29" t="n"/>
    </row>
    <row outlineLevel="0" r="14">
      <c r="B14" s="29" t="n"/>
      <c r="D14" s="29" t="n"/>
      <c r="G14" s="29" t="n"/>
      <c r="I14" s="29" t="n"/>
    </row>
  </sheetData>
  <mergeCells count="1">
    <mergeCell ref="A13:E13"/>
  </mergeCells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H31"/>
  <sheetViews>
    <sheetView showZeros="true" workbookViewId="0"/>
  </sheetViews>
  <sheetFormatPr baseColWidth="8" customHeight="false" defaultColWidth="9.1093749022008" defaultRowHeight="14.3999996185303" zeroHeight="false"/>
  <cols>
    <col customWidth="true" hidden="false" max="1" min="1" outlineLevel="0" style="40" width="41.6141958846266"/>
    <col bestFit="true" customWidth="true" max="3" min="2" outlineLevel="0" style="40" width="9.1093749022008"/>
    <col customWidth="true" max="4" min="4" outlineLevel="0" style="40" width="10.5546874511004"/>
    <col customWidth="true" max="5" min="5" outlineLevel="0" style="40" width="14.1093743947023"/>
    <col bestFit="true" customWidth="true" max="7" min="6" outlineLevel="0" style="40" width="9.1093749022008"/>
  </cols>
  <sheetData>
    <row outlineLevel="0" r="1">
      <c r="A1" s="40" t="s">
        <v>94</v>
      </c>
      <c r="E1" s="40" t="n"/>
    </row>
    <row customHeight="true" hidden="false" ht="32.4000015258789" outlineLevel="0" r="2">
      <c r="A2" s="40" t="s">
        <v>95</v>
      </c>
      <c r="B2" s="40" t="n"/>
      <c r="C2" s="40" t="n"/>
      <c r="D2" s="40" t="n"/>
      <c r="E2" s="41" t="s">
        <v>96</v>
      </c>
      <c r="F2" s="41" t="s"/>
    </row>
    <row outlineLevel="0" r="3">
      <c r="A3" s="40" t="s">
        <v>97</v>
      </c>
      <c r="B3" s="40" t="s">
        <v>98</v>
      </c>
      <c r="C3" s="40" t="s">
        <v>99</v>
      </c>
      <c r="D3" s="40" t="s">
        <v>100</v>
      </c>
      <c r="E3" s="40" t="s">
        <v>101</v>
      </c>
    </row>
    <row customFormat="true" ht="14.3999996185303" outlineLevel="0" r="4" s="42">
      <c r="A4" s="43" t="s">
        <v>102</v>
      </c>
      <c r="B4" s="43" t="s">
        <v>103</v>
      </c>
      <c r="C4" s="43" t="n">
        <v>30</v>
      </c>
      <c r="D4" s="43" t="n">
        <v>650</v>
      </c>
      <c r="E4" s="43" t="n">
        <f aca="false" ca="false" dt2D="false" dtr="false" t="normal">SUM(C4*D4)</f>
        <v>19500</v>
      </c>
      <c r="F4" s="44" t="n"/>
      <c r="G4" s="44" t="n"/>
    </row>
    <row outlineLevel="0" r="5">
      <c r="A5" s="45" t="s">
        <v>104</v>
      </c>
      <c r="B5" s="46" t="s">
        <v>105</v>
      </c>
      <c r="C5" s="46" t="n">
        <v>1</v>
      </c>
      <c r="D5" s="46" t="n">
        <v>5000</v>
      </c>
      <c r="E5" s="43" t="n">
        <f aca="false" ca="false" dt2D="false" dtr="false" t="normal">SUM(C5*D5)</f>
        <v>5000</v>
      </c>
    </row>
    <row outlineLevel="0" r="6">
      <c r="A6" s="46" t="s">
        <v>106</v>
      </c>
      <c r="B6" s="46" t="s">
        <v>107</v>
      </c>
      <c r="C6" s="46" t="n">
        <v>68</v>
      </c>
      <c r="D6" s="46" t="n">
        <v>120</v>
      </c>
      <c r="E6" s="43" t="n">
        <f aca="false" ca="false" dt2D="false" dtr="false" t="normal">SUM(C6*D6)</f>
        <v>8160</v>
      </c>
    </row>
    <row outlineLevel="0" r="7">
      <c r="A7" s="45" t="s">
        <v>108</v>
      </c>
      <c r="B7" s="43" t="s">
        <v>103</v>
      </c>
      <c r="C7" s="46" t="n">
        <v>27</v>
      </c>
      <c r="D7" s="46" t="n">
        <v>1450</v>
      </c>
      <c r="E7" s="43" t="n">
        <f aca="false" ca="false" dt2D="false" dtr="false" t="normal">SUM(C7*D7)</f>
        <v>39150</v>
      </c>
    </row>
    <row outlineLevel="0" r="8">
      <c r="A8" s="45" t="s">
        <v>109</v>
      </c>
      <c r="B8" s="46" t="s">
        <v>107</v>
      </c>
      <c r="C8" s="46" t="n">
        <v>60</v>
      </c>
      <c r="D8" s="46" t="n">
        <v>350</v>
      </c>
      <c r="E8" s="43" t="n">
        <f aca="false" ca="false" dt2D="false" dtr="false" t="normal">SUM(C8*D8)</f>
        <v>21000</v>
      </c>
    </row>
    <row outlineLevel="0" r="9">
      <c r="A9" s="46" t="s">
        <v>110</v>
      </c>
      <c r="B9" s="46" t="s">
        <v>111</v>
      </c>
      <c r="C9" s="46" t="n">
        <v>8</v>
      </c>
      <c r="D9" s="46" t="n">
        <v>18000</v>
      </c>
      <c r="E9" s="43" t="n">
        <f aca="false" ca="false" dt2D="false" dtr="false" t="normal">SUM(C9*D9)</f>
        <v>144000</v>
      </c>
    </row>
    <row outlineLevel="0" r="10">
      <c r="A10" s="45" t="s">
        <v>112</v>
      </c>
      <c r="B10" s="46" t="s">
        <v>105</v>
      </c>
      <c r="C10" s="46" t="n">
        <v>1</v>
      </c>
      <c r="D10" s="46" t="n">
        <v>12000</v>
      </c>
      <c r="E10" s="43" t="n">
        <f aca="false" ca="false" dt2D="false" dtr="false" t="normal">SUM(C10*D10)</f>
        <v>12000</v>
      </c>
    </row>
    <row outlineLevel="0" r="11">
      <c r="A11" s="45" t="s">
        <v>113</v>
      </c>
      <c r="B11" s="46" t="s">
        <v>114</v>
      </c>
      <c r="C11" s="46" t="n">
        <v>8</v>
      </c>
      <c r="D11" s="46" t="n">
        <v>1000</v>
      </c>
      <c r="E11" s="43" t="n">
        <f aca="false" ca="false" dt2D="false" dtr="false" t="normal">SUM(C11*D11)</f>
        <v>8000</v>
      </c>
    </row>
    <row outlineLevel="0" r="12">
      <c r="A12" s="47" t="s">
        <v>115</v>
      </c>
      <c r="B12" s="47" t="n"/>
      <c r="C12" s="47" t="n"/>
      <c r="D12" s="47" t="n"/>
      <c r="E12" s="47" t="n">
        <f aca="false" ca="false" dt2D="false" dtr="false" t="normal">SUM(E4:E11)</f>
        <v>256810</v>
      </c>
    </row>
    <row outlineLevel="0" r="13">
      <c r="A13" s="40" t="n"/>
      <c r="B13" s="40" t="n"/>
      <c r="C13" s="40" t="n"/>
      <c r="D13" s="40" t="n"/>
      <c r="E13" s="40" t="n"/>
    </row>
    <row outlineLevel="0" r="14">
      <c r="A14" s="40" t="s">
        <v>116</v>
      </c>
      <c r="B14" s="40" t="n"/>
      <c r="E14" s="40" t="n"/>
    </row>
    <row outlineLevel="0" r="15">
      <c r="A15" s="40" t="s">
        <v>117</v>
      </c>
    </row>
    <row outlineLevel="0" r="16">
      <c r="A16" s="47" t="s">
        <v>97</v>
      </c>
      <c r="B16" s="47" t="s">
        <v>98</v>
      </c>
      <c r="C16" s="47" t="s">
        <v>99</v>
      </c>
      <c r="D16" s="47" t="s">
        <v>100</v>
      </c>
      <c r="E16" s="47" t="s">
        <v>101</v>
      </c>
    </row>
    <row outlineLevel="0" r="17">
      <c r="A17" s="47" t="s">
        <v>118</v>
      </c>
      <c r="B17" s="46" t="n"/>
      <c r="C17" s="46" t="n"/>
      <c r="D17" s="46" t="n"/>
      <c r="E17" s="46" t="n"/>
    </row>
    <row outlineLevel="0" r="18">
      <c r="A18" s="47" t="s">
        <v>119</v>
      </c>
      <c r="B18" s="46" t="s">
        <v>120</v>
      </c>
      <c r="C18" s="46" t="n">
        <v>4</v>
      </c>
      <c r="D18" s="46" t="n">
        <v>3500</v>
      </c>
      <c r="E18" s="46" t="n">
        <f aca="false" ca="false" dt2D="false" dtr="false" t="normal">SUM(C18*D18)</f>
        <v>14000</v>
      </c>
    </row>
    <row outlineLevel="0" r="19">
      <c r="A19" s="46" t="s">
        <v>121</v>
      </c>
      <c r="B19" s="46" t="n"/>
      <c r="C19" s="46" t="n"/>
      <c r="D19" s="46" t="n"/>
      <c r="E19" s="46" t="n">
        <f aca="false" ca="false" dt2D="false" dtr="false" t="normal">SUM(C19*D19)</f>
        <v>0</v>
      </c>
    </row>
    <row outlineLevel="0" r="20">
      <c r="A20" s="43" t="s">
        <v>122</v>
      </c>
      <c r="B20" s="46" t="s">
        <v>114</v>
      </c>
      <c r="C20" s="46" t="n">
        <v>1</v>
      </c>
      <c r="D20" s="46" t="n">
        <v>45000</v>
      </c>
      <c r="E20" s="46" t="n">
        <f aca="false" ca="false" dt2D="false" dtr="false" t="normal">SUM(C20*D20)</f>
        <v>45000</v>
      </c>
    </row>
    <row outlineLevel="0" r="21">
      <c r="A21" s="45" t="s">
        <v>123</v>
      </c>
      <c r="B21" s="46" t="s">
        <v>124</v>
      </c>
      <c r="C21" s="46" t="n">
        <v>10</v>
      </c>
      <c r="D21" s="46" t="n">
        <v>1200</v>
      </c>
      <c r="E21" s="46" t="n">
        <f aca="false" ca="false" dt2D="false" dtr="false" t="normal">SUM(C21*D21)</f>
        <v>12000</v>
      </c>
    </row>
    <row outlineLevel="0" r="22">
      <c r="A22" s="47" t="s">
        <v>125</v>
      </c>
      <c r="B22" s="46" t="s">
        <v>120</v>
      </c>
      <c r="C22" s="46" t="n">
        <v>5</v>
      </c>
      <c r="D22" s="46" t="n">
        <v>3500</v>
      </c>
      <c r="E22" s="46" t="n">
        <f aca="false" ca="false" dt2D="false" dtr="false" t="normal">SUM(C22*D22)</f>
        <v>17500</v>
      </c>
    </row>
    <row outlineLevel="0" r="23">
      <c r="A23" s="46" t="s">
        <v>92</v>
      </c>
      <c r="B23" s="46" t="n"/>
      <c r="C23" s="46" t="n"/>
      <c r="D23" s="46" t="n"/>
      <c r="E23" s="46" t="n">
        <f aca="false" ca="false" dt2D="false" dtr="false" t="normal">SUM(E18:E22)</f>
        <v>88500</v>
      </c>
    </row>
    <row outlineLevel="0" r="25">
      <c r="A25" s="40" t="s">
        <v>126</v>
      </c>
    </row>
    <row outlineLevel="0" r="26">
      <c r="A26" s="46" t="s">
        <v>127</v>
      </c>
      <c r="B26" s="46" t="s">
        <v>124</v>
      </c>
      <c r="C26" s="46" t="n">
        <v>60</v>
      </c>
      <c r="D26" s="46" t="n">
        <v>1200</v>
      </c>
      <c r="E26" s="46" t="n">
        <f aca="false" ca="false" dt2D="false" dtr="false" t="normal">SUM(C26*D26)</f>
        <v>72000</v>
      </c>
    </row>
    <row outlineLevel="0" r="27">
      <c r="A27" s="46" t="s">
        <v>128</v>
      </c>
      <c r="B27" s="46" t="n"/>
      <c r="C27" s="46" t="n"/>
      <c r="D27" s="46" t="n"/>
      <c r="E27" s="46" t="n"/>
    </row>
    <row outlineLevel="0" r="28">
      <c r="A28" s="46" t="s">
        <v>129</v>
      </c>
      <c r="B28" s="46" t="s">
        <v>124</v>
      </c>
      <c r="C28" s="46" t="n">
        <v>30</v>
      </c>
      <c r="D28" s="46" t="n">
        <v>4000</v>
      </c>
      <c r="E28" s="46" t="n">
        <f aca="false" ca="false" dt2D="false" dtr="false" t="normal">SUM(C28*D28)</f>
        <v>120000</v>
      </c>
    </row>
    <row outlineLevel="0" r="29">
      <c r="A29" s="45" t="s">
        <v>130</v>
      </c>
      <c r="B29" s="46" t="s">
        <v>120</v>
      </c>
      <c r="C29" s="46" t="n">
        <v>8</v>
      </c>
      <c r="D29" s="46" t="n">
        <v>3500</v>
      </c>
      <c r="E29" s="46" t="n">
        <f aca="false" ca="false" dt2D="false" dtr="false" t="normal">SUM(C29*D29)</f>
        <v>28000</v>
      </c>
    </row>
    <row outlineLevel="0" r="30">
      <c r="A30" s="46" t="s">
        <v>92</v>
      </c>
      <c r="B30" s="46" t="n"/>
      <c r="C30" s="46" t="n"/>
      <c r="D30" s="46" t="n"/>
      <c r="E30" s="46" t="n">
        <f aca="false" ca="false" dt2D="false" dtr="false" t="normal">SUM(E26:E29)</f>
        <v>220000</v>
      </c>
    </row>
    <row outlineLevel="0" r="31">
      <c r="A31" s="46" t="s">
        <v>131</v>
      </c>
      <c r="B31" s="46" t="n"/>
      <c r="C31" s="46" t="n"/>
      <c r="D31" s="46" t="n"/>
      <c r="E31" s="46" t="n">
        <f aca="false" ca="false" dt2D="false" dtr="false" t="normal">SUM(E12+E23+E30)</f>
        <v>565310</v>
      </c>
    </row>
  </sheetData>
  <mergeCells count="1">
    <mergeCell ref="E2:F2"/>
  </mergeCell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2026-10-06T21:53:30Z</dcterms:modified>
</cp:coreProperties>
</file>